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Work\Research_Raimund\Manuscrips\Ferroportin\final_Figures_Function\SourceData\"/>
    </mc:Choice>
  </mc:AlternateContent>
  <xr:revisionPtr revIDLastSave="0" documentId="13_ncr:1_{0C439C4A-D61B-43A7-9B7E-FC676C477CE7}" xr6:coauthVersionLast="47" xr6:coauthVersionMax="47" xr10:uidLastSave="{00000000-0000-0000-0000-000000000000}"/>
  <bookViews>
    <workbookView xWindow="-120" yWindow="-120" windowWidth="19440" windowHeight="10440" firstSheet="2" activeTab="4" xr2:uid="{02DB1DDF-3491-47F5-BB33-7086C783E7F7}"/>
  </bookViews>
  <sheets>
    <sheet name="Figure 5B_WT" sheetId="1" r:id="rId1"/>
    <sheet name="Figure 5C_R466A_mut12" sheetId="5" r:id="rId2"/>
    <sheet name="Figure 5D_L469A_mut13" sheetId="2" r:id="rId3"/>
    <sheet name="Figure 5E_L469S_mut14" sheetId="3" r:id="rId4"/>
    <sheet name="Figure 5F_W470S_mut16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4" l="1"/>
  <c r="G13" i="3"/>
  <c r="G13" i="2"/>
  <c r="G13" i="5"/>
  <c r="G13" i="1"/>
  <c r="H24" i="5"/>
  <c r="K24" i="5" s="1"/>
  <c r="G24" i="5"/>
  <c r="J24" i="5" s="1"/>
  <c r="F24" i="5"/>
  <c r="I24" i="5" s="1"/>
  <c r="J23" i="5"/>
  <c r="H23" i="5"/>
  <c r="K23" i="5" s="1"/>
  <c r="G23" i="5"/>
  <c r="F23" i="5"/>
  <c r="I23" i="5" s="1"/>
  <c r="J22" i="5"/>
  <c r="H22" i="5"/>
  <c r="K22" i="5" s="1"/>
  <c r="G22" i="5"/>
  <c r="F22" i="5"/>
  <c r="I22" i="5" s="1"/>
  <c r="J21" i="5"/>
  <c r="H21" i="5"/>
  <c r="K21" i="5" s="1"/>
  <c r="G21" i="5"/>
  <c r="F21" i="5"/>
  <c r="I21" i="5" s="1"/>
  <c r="J20" i="5"/>
  <c r="H20" i="5"/>
  <c r="K20" i="5" s="1"/>
  <c r="G20" i="5"/>
  <c r="F20" i="5"/>
  <c r="I20" i="5" s="1"/>
  <c r="J19" i="5"/>
  <c r="H19" i="5"/>
  <c r="K19" i="5" s="1"/>
  <c r="G19" i="5"/>
  <c r="F19" i="5"/>
  <c r="I19" i="5" s="1"/>
  <c r="J18" i="5"/>
  <c r="H18" i="5"/>
  <c r="K18" i="5" s="1"/>
  <c r="G18" i="5"/>
  <c r="F18" i="5"/>
  <c r="I18" i="5" s="1"/>
  <c r="J17" i="5"/>
  <c r="H17" i="5"/>
  <c r="K17" i="5" s="1"/>
  <c r="G17" i="5"/>
  <c r="F17" i="5"/>
  <c r="I17" i="5" s="1"/>
  <c r="H11" i="5"/>
  <c r="K11" i="5" s="1"/>
  <c r="G11" i="5"/>
  <c r="J11" i="5" s="1"/>
  <c r="F11" i="5"/>
  <c r="I11" i="5" s="1"/>
  <c r="J10" i="5"/>
  <c r="H10" i="5"/>
  <c r="K10" i="5" s="1"/>
  <c r="G10" i="5"/>
  <c r="F10" i="5"/>
  <c r="I10" i="5" s="1"/>
  <c r="J9" i="5"/>
  <c r="H9" i="5"/>
  <c r="K9" i="5" s="1"/>
  <c r="G9" i="5"/>
  <c r="F9" i="5"/>
  <c r="I9" i="5" s="1"/>
  <c r="J8" i="5"/>
  <c r="H8" i="5"/>
  <c r="K8" i="5" s="1"/>
  <c r="G8" i="5"/>
  <c r="F8" i="5"/>
  <c r="I8" i="5" s="1"/>
  <c r="J7" i="5"/>
  <c r="H7" i="5"/>
  <c r="K7" i="5" s="1"/>
  <c r="G7" i="5"/>
  <c r="F7" i="5"/>
  <c r="I7" i="5" s="1"/>
  <c r="J6" i="5"/>
  <c r="H6" i="5"/>
  <c r="K6" i="5" s="1"/>
  <c r="G6" i="5"/>
  <c r="F6" i="5"/>
  <c r="I6" i="5" s="1"/>
  <c r="J5" i="5"/>
  <c r="H5" i="5"/>
  <c r="K5" i="5" s="1"/>
  <c r="G5" i="5"/>
  <c r="F5" i="5"/>
  <c r="I5" i="5" s="1"/>
  <c r="J4" i="5"/>
  <c r="H4" i="5"/>
  <c r="K4" i="5" s="1"/>
  <c r="G4" i="5"/>
  <c r="F4" i="5"/>
  <c r="I4" i="5" s="1"/>
  <c r="J24" i="4"/>
  <c r="H24" i="4"/>
  <c r="K24" i="4" s="1"/>
  <c r="G24" i="4"/>
  <c r="F24" i="4"/>
  <c r="I24" i="4" s="1"/>
  <c r="J23" i="4"/>
  <c r="H23" i="4"/>
  <c r="K23" i="4" s="1"/>
  <c r="G23" i="4"/>
  <c r="F23" i="4"/>
  <c r="I23" i="4" s="1"/>
  <c r="J22" i="4"/>
  <c r="H22" i="4"/>
  <c r="K22" i="4" s="1"/>
  <c r="G22" i="4"/>
  <c r="F22" i="4"/>
  <c r="I22" i="4" s="1"/>
  <c r="J21" i="4"/>
  <c r="H21" i="4"/>
  <c r="K21" i="4" s="1"/>
  <c r="G21" i="4"/>
  <c r="F21" i="4"/>
  <c r="I21" i="4" s="1"/>
  <c r="J20" i="4"/>
  <c r="H20" i="4"/>
  <c r="K20" i="4" s="1"/>
  <c r="G20" i="4"/>
  <c r="F20" i="4"/>
  <c r="I20" i="4" s="1"/>
  <c r="J19" i="4"/>
  <c r="H19" i="4"/>
  <c r="K19" i="4" s="1"/>
  <c r="G19" i="4"/>
  <c r="F19" i="4"/>
  <c r="I19" i="4" s="1"/>
  <c r="J18" i="4"/>
  <c r="H18" i="4"/>
  <c r="K18" i="4" s="1"/>
  <c r="G18" i="4"/>
  <c r="F18" i="4"/>
  <c r="I18" i="4" s="1"/>
  <c r="J17" i="4"/>
  <c r="H17" i="4"/>
  <c r="K17" i="4" s="1"/>
  <c r="G17" i="4"/>
  <c r="F17" i="4"/>
  <c r="I17" i="4" s="1"/>
  <c r="H11" i="4"/>
  <c r="K11" i="4" s="1"/>
  <c r="G11" i="4"/>
  <c r="J11" i="4" s="1"/>
  <c r="F11" i="4"/>
  <c r="I11" i="4" s="1"/>
  <c r="J10" i="4"/>
  <c r="H10" i="4"/>
  <c r="K10" i="4" s="1"/>
  <c r="G10" i="4"/>
  <c r="F10" i="4"/>
  <c r="I10" i="4" s="1"/>
  <c r="J9" i="4"/>
  <c r="H9" i="4"/>
  <c r="K9" i="4" s="1"/>
  <c r="G9" i="4"/>
  <c r="F9" i="4"/>
  <c r="I9" i="4" s="1"/>
  <c r="J8" i="4"/>
  <c r="H8" i="4"/>
  <c r="K8" i="4" s="1"/>
  <c r="G8" i="4"/>
  <c r="F8" i="4"/>
  <c r="I8" i="4" s="1"/>
  <c r="J7" i="4"/>
  <c r="H7" i="4"/>
  <c r="K7" i="4" s="1"/>
  <c r="G7" i="4"/>
  <c r="F7" i="4"/>
  <c r="I7" i="4" s="1"/>
  <c r="J6" i="4"/>
  <c r="H6" i="4"/>
  <c r="K6" i="4" s="1"/>
  <c r="G6" i="4"/>
  <c r="F6" i="4"/>
  <c r="I6" i="4" s="1"/>
  <c r="J5" i="4"/>
  <c r="H5" i="4"/>
  <c r="K5" i="4" s="1"/>
  <c r="G5" i="4"/>
  <c r="F5" i="4"/>
  <c r="I5" i="4" s="1"/>
  <c r="J4" i="4"/>
  <c r="H4" i="4"/>
  <c r="K4" i="4" s="1"/>
  <c r="G4" i="4"/>
  <c r="F4" i="4"/>
  <c r="I4" i="4" s="1"/>
  <c r="H24" i="3"/>
  <c r="K24" i="3" s="1"/>
  <c r="G24" i="3"/>
  <c r="J24" i="3" s="1"/>
  <c r="F24" i="3"/>
  <c r="I24" i="3" s="1"/>
  <c r="J23" i="3"/>
  <c r="H23" i="3"/>
  <c r="K23" i="3" s="1"/>
  <c r="G23" i="3"/>
  <c r="F23" i="3"/>
  <c r="I23" i="3" s="1"/>
  <c r="J22" i="3"/>
  <c r="H22" i="3"/>
  <c r="K22" i="3" s="1"/>
  <c r="G22" i="3"/>
  <c r="F22" i="3"/>
  <c r="I22" i="3" s="1"/>
  <c r="J21" i="3"/>
  <c r="H21" i="3"/>
  <c r="K21" i="3" s="1"/>
  <c r="G21" i="3"/>
  <c r="F21" i="3"/>
  <c r="I21" i="3" s="1"/>
  <c r="J20" i="3"/>
  <c r="H20" i="3"/>
  <c r="K20" i="3" s="1"/>
  <c r="G20" i="3"/>
  <c r="F20" i="3"/>
  <c r="I20" i="3" s="1"/>
  <c r="J19" i="3"/>
  <c r="H19" i="3"/>
  <c r="K19" i="3" s="1"/>
  <c r="G19" i="3"/>
  <c r="F19" i="3"/>
  <c r="I19" i="3" s="1"/>
  <c r="J18" i="3"/>
  <c r="H18" i="3"/>
  <c r="K18" i="3" s="1"/>
  <c r="G18" i="3"/>
  <c r="F18" i="3"/>
  <c r="I18" i="3" s="1"/>
  <c r="J17" i="3"/>
  <c r="H17" i="3"/>
  <c r="K17" i="3" s="1"/>
  <c r="G17" i="3"/>
  <c r="F17" i="3"/>
  <c r="I17" i="3" s="1"/>
  <c r="H11" i="3"/>
  <c r="K11" i="3" s="1"/>
  <c r="G11" i="3"/>
  <c r="J11" i="3" s="1"/>
  <c r="F11" i="3"/>
  <c r="I11" i="3" s="1"/>
  <c r="J10" i="3"/>
  <c r="H10" i="3"/>
  <c r="K10" i="3" s="1"/>
  <c r="G10" i="3"/>
  <c r="F10" i="3"/>
  <c r="I10" i="3" s="1"/>
  <c r="J9" i="3"/>
  <c r="H9" i="3"/>
  <c r="K9" i="3" s="1"/>
  <c r="G9" i="3"/>
  <c r="F9" i="3"/>
  <c r="I9" i="3" s="1"/>
  <c r="J8" i="3"/>
  <c r="H8" i="3"/>
  <c r="K8" i="3" s="1"/>
  <c r="G8" i="3"/>
  <c r="F8" i="3"/>
  <c r="I8" i="3" s="1"/>
  <c r="J7" i="3"/>
  <c r="H7" i="3"/>
  <c r="K7" i="3" s="1"/>
  <c r="G7" i="3"/>
  <c r="F7" i="3"/>
  <c r="I7" i="3" s="1"/>
  <c r="J6" i="3"/>
  <c r="H6" i="3"/>
  <c r="K6" i="3" s="1"/>
  <c r="G6" i="3"/>
  <c r="F6" i="3"/>
  <c r="I6" i="3" s="1"/>
  <c r="J5" i="3"/>
  <c r="H5" i="3"/>
  <c r="K5" i="3" s="1"/>
  <c r="G5" i="3"/>
  <c r="F5" i="3"/>
  <c r="I5" i="3" s="1"/>
  <c r="J4" i="3"/>
  <c r="H4" i="3"/>
  <c r="K4" i="3" s="1"/>
  <c r="G4" i="3"/>
  <c r="F4" i="3"/>
  <c r="I4" i="3" s="1"/>
  <c r="I24" i="1"/>
  <c r="J13" i="1"/>
  <c r="H24" i="2"/>
  <c r="K24" i="2" s="1"/>
  <c r="G24" i="2"/>
  <c r="J24" i="2" s="1"/>
  <c r="F24" i="2"/>
  <c r="I24" i="2" s="1"/>
  <c r="H23" i="2"/>
  <c r="K23" i="2" s="1"/>
  <c r="G23" i="2"/>
  <c r="J23" i="2" s="1"/>
  <c r="F23" i="2"/>
  <c r="I23" i="2" s="1"/>
  <c r="H22" i="2"/>
  <c r="K22" i="2" s="1"/>
  <c r="G22" i="2"/>
  <c r="J22" i="2" s="1"/>
  <c r="F22" i="2"/>
  <c r="I22" i="2" s="1"/>
  <c r="H21" i="2"/>
  <c r="K21" i="2" s="1"/>
  <c r="G21" i="2"/>
  <c r="J21" i="2" s="1"/>
  <c r="F21" i="2"/>
  <c r="I21" i="2" s="1"/>
  <c r="H20" i="2"/>
  <c r="K20" i="2" s="1"/>
  <c r="G20" i="2"/>
  <c r="J20" i="2" s="1"/>
  <c r="F20" i="2"/>
  <c r="I20" i="2" s="1"/>
  <c r="H19" i="2"/>
  <c r="K19" i="2" s="1"/>
  <c r="G19" i="2"/>
  <c r="J19" i="2" s="1"/>
  <c r="F19" i="2"/>
  <c r="I19" i="2" s="1"/>
  <c r="H18" i="2"/>
  <c r="K18" i="2" s="1"/>
  <c r="G18" i="2"/>
  <c r="J18" i="2" s="1"/>
  <c r="F18" i="2"/>
  <c r="I18" i="2" s="1"/>
  <c r="H17" i="2"/>
  <c r="K17" i="2" s="1"/>
  <c r="G17" i="2"/>
  <c r="J17" i="2" s="1"/>
  <c r="F17" i="2"/>
  <c r="I17" i="2" s="1"/>
  <c r="H11" i="2"/>
  <c r="K11" i="2" s="1"/>
  <c r="G11" i="2"/>
  <c r="J11" i="2" s="1"/>
  <c r="F11" i="2"/>
  <c r="I11" i="2" s="1"/>
  <c r="H10" i="2"/>
  <c r="K10" i="2" s="1"/>
  <c r="G10" i="2"/>
  <c r="J10" i="2" s="1"/>
  <c r="F10" i="2"/>
  <c r="I10" i="2" s="1"/>
  <c r="H9" i="2"/>
  <c r="K9" i="2" s="1"/>
  <c r="G9" i="2"/>
  <c r="J9" i="2" s="1"/>
  <c r="F9" i="2"/>
  <c r="I9" i="2" s="1"/>
  <c r="H8" i="2"/>
  <c r="K8" i="2" s="1"/>
  <c r="G8" i="2"/>
  <c r="J8" i="2" s="1"/>
  <c r="F8" i="2"/>
  <c r="I8" i="2" s="1"/>
  <c r="H7" i="2"/>
  <c r="K7" i="2" s="1"/>
  <c r="G7" i="2"/>
  <c r="J7" i="2" s="1"/>
  <c r="F7" i="2"/>
  <c r="I7" i="2" s="1"/>
  <c r="H6" i="2"/>
  <c r="K6" i="2" s="1"/>
  <c r="G6" i="2"/>
  <c r="J6" i="2" s="1"/>
  <c r="F6" i="2"/>
  <c r="I6" i="2" s="1"/>
  <c r="H5" i="2"/>
  <c r="K5" i="2" s="1"/>
  <c r="G5" i="2"/>
  <c r="J5" i="2" s="1"/>
  <c r="F5" i="2"/>
  <c r="I5" i="2" s="1"/>
  <c r="H4" i="2"/>
  <c r="K4" i="2" s="1"/>
  <c r="G4" i="2"/>
  <c r="J4" i="2" s="1"/>
  <c r="F4" i="2"/>
  <c r="I4" i="2" s="1"/>
  <c r="H24" i="1"/>
  <c r="K24" i="1" s="1"/>
  <c r="G24" i="1"/>
  <c r="J24" i="1" s="1"/>
  <c r="F24" i="1"/>
  <c r="H23" i="1"/>
  <c r="K23" i="1" s="1"/>
  <c r="G23" i="1"/>
  <c r="J23" i="1" s="1"/>
  <c r="F23" i="1"/>
  <c r="I23" i="1" s="1"/>
  <c r="I22" i="1"/>
  <c r="H22" i="1"/>
  <c r="K22" i="1" s="1"/>
  <c r="G22" i="1"/>
  <c r="J22" i="1" s="1"/>
  <c r="F22" i="1"/>
  <c r="H21" i="1"/>
  <c r="K21" i="1" s="1"/>
  <c r="G21" i="1"/>
  <c r="J21" i="1" s="1"/>
  <c r="F21" i="1"/>
  <c r="I21" i="1" s="1"/>
  <c r="H20" i="1"/>
  <c r="K20" i="1" s="1"/>
  <c r="G20" i="1"/>
  <c r="J20" i="1" s="1"/>
  <c r="F20" i="1"/>
  <c r="I20" i="1" s="1"/>
  <c r="H19" i="1"/>
  <c r="K19" i="1" s="1"/>
  <c r="G19" i="1"/>
  <c r="J19" i="1" s="1"/>
  <c r="F19" i="1"/>
  <c r="I19" i="1" s="1"/>
  <c r="I18" i="1"/>
  <c r="H18" i="1"/>
  <c r="K18" i="1" s="1"/>
  <c r="G18" i="1"/>
  <c r="J18" i="1" s="1"/>
  <c r="F18" i="1"/>
  <c r="H17" i="1"/>
  <c r="K17" i="1" s="1"/>
  <c r="G17" i="1"/>
  <c r="J17" i="1" s="1"/>
  <c r="F17" i="1"/>
  <c r="I17" i="1" s="1"/>
  <c r="H11" i="1"/>
  <c r="K11" i="1" s="1"/>
  <c r="G11" i="1"/>
  <c r="J11" i="1" s="1"/>
  <c r="F11" i="1"/>
  <c r="I11" i="1" s="1"/>
  <c r="H10" i="1"/>
  <c r="K10" i="1" s="1"/>
  <c r="G10" i="1"/>
  <c r="J10" i="1" s="1"/>
  <c r="F10" i="1"/>
  <c r="I10" i="1" s="1"/>
  <c r="H9" i="1"/>
  <c r="K9" i="1" s="1"/>
  <c r="G9" i="1"/>
  <c r="J9" i="1" s="1"/>
  <c r="F9" i="1"/>
  <c r="I9" i="1" s="1"/>
  <c r="H8" i="1"/>
  <c r="K8" i="1" s="1"/>
  <c r="G8" i="1"/>
  <c r="J8" i="1" s="1"/>
  <c r="F8" i="1"/>
  <c r="I8" i="1" s="1"/>
  <c r="H7" i="1"/>
  <c r="K7" i="1" s="1"/>
  <c r="G7" i="1"/>
  <c r="J7" i="1" s="1"/>
  <c r="F7" i="1"/>
  <c r="I7" i="1" s="1"/>
  <c r="H6" i="1"/>
  <c r="K6" i="1" s="1"/>
  <c r="G6" i="1"/>
  <c r="J6" i="1" s="1"/>
  <c r="F6" i="1"/>
  <c r="I6" i="1" s="1"/>
  <c r="H5" i="1"/>
  <c r="K5" i="1" s="1"/>
  <c r="G5" i="1"/>
  <c r="J5" i="1" s="1"/>
  <c r="F5" i="1"/>
  <c r="I5" i="1" s="1"/>
  <c r="H4" i="1"/>
  <c r="K4" i="1" s="1"/>
  <c r="G4" i="1"/>
  <c r="J4" i="1" s="1"/>
  <c r="F4" i="1"/>
  <c r="I4" i="1" s="1"/>
</calcChain>
</file>

<file path=xl/sharedStrings.xml><?xml version="1.0" encoding="utf-8"?>
<sst xmlns="http://schemas.openxmlformats.org/spreadsheetml/2006/main" count="95" uniqueCount="17">
  <si>
    <t>fractional saturation</t>
  </si>
  <si>
    <t>minus background</t>
  </si>
  <si>
    <t>Average saturation value</t>
  </si>
  <si>
    <t>saturation at 400uM FPN with KD 100nM</t>
  </si>
  <si>
    <t>Hep25 (uM)</t>
  </si>
  <si>
    <t>vamifeport (uM)</t>
  </si>
  <si>
    <t>Fluorescence polarization</t>
  </si>
  <si>
    <t>parallel Fluorescence</t>
  </si>
  <si>
    <t>perpendicular Fluorescence</t>
  </si>
  <si>
    <t>WT</t>
  </si>
  <si>
    <t>L469A, Mut13</t>
  </si>
  <si>
    <t>saturation at 400uM FPN with KD 57nM</t>
  </si>
  <si>
    <t>L469S, Mut14</t>
  </si>
  <si>
    <t>saturation at 400uM FPN with KD 94nM</t>
  </si>
  <si>
    <t>saturation at 400uM FPN with KD 227nM</t>
  </si>
  <si>
    <t>R466A, mut12</t>
  </si>
  <si>
    <t>saturation at 400uM FPN with KD 501nM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</si>
</sst>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164" fontId="0" fillId="0" borderId="4" xfId="0" applyNumberFormat="1" applyBorder="1"/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166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1" xfId="0" applyNumberFormat="1" applyBorder="1"/>
    <xf numFmtId="165" fontId="0" fillId="0" borderId="14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0" fontId="1" fillId="2" borderId="1" xfId="0" applyFont="1" applyFill="1" applyBorder="1"/>
    <xf numFmtId="0" fontId="1" fillId="2" borderId="16" xfId="0" applyFont="1" applyFill="1" applyBorder="1"/>
    <xf numFmtId="2" fontId="0" fillId="0" borderId="0" xfId="0" applyNumberFormat="1" applyFill="1"/>
    <xf numFmtId="0" fontId="0" fillId="0" borderId="0" xfId="0" applyFill="1"/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8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4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165" fontId="0" fillId="0" borderId="0" xfId="0" applyNumberFormat="1" applyAlignment="1">
      <alignment horizontal="center"/>
    </xf>
    <xf numFmtId="164" fontId="0" fillId="0" borderId="9" xfId="0" applyNumberFormat="1" applyBorder="1"/>
    <xf numFmtId="164" fontId="0" fillId="0" borderId="13" xfId="0" applyNumberFormat="1" applyBorder="1"/>
    <xf numFmtId="164" fontId="0" fillId="0" borderId="15" xfId="0" applyNumberFormat="1" applyBorder="1"/>
    <xf numFmtId="166" fontId="0" fillId="0" borderId="14" xfId="0" applyNumberFormat="1" applyBorder="1"/>
    <xf numFmtId="166" fontId="0" fillId="0" borderId="2" xfId="0" applyNumberFormat="1" applyBorder="1"/>
    <xf numFmtId="166" fontId="0" fillId="0" borderId="15" xfId="0" applyNumberFormat="1" applyBorder="1"/>
    <xf numFmtId="166" fontId="0" fillId="0" borderId="8" xfId="0" applyNumberFormat="1" applyBorder="1"/>
    <xf numFmtId="166" fontId="0" fillId="0" borderId="0" xfId="0" applyNumberFormat="1"/>
    <xf numFmtId="166" fontId="0" fillId="0" borderId="9" xfId="0" applyNumberFormat="1" applyBorder="1"/>
    <xf numFmtId="166" fontId="0" fillId="0" borderId="11" xfId="0" applyNumberFormat="1" applyBorder="1"/>
    <xf numFmtId="166" fontId="0" fillId="0" borderId="12" xfId="0" applyNumberFormat="1" applyBorder="1"/>
    <xf numFmtId="166" fontId="0" fillId="0" borderId="13" xfId="0" applyNumberFormat="1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6" fontId="0" fillId="0" borderId="3" xfId="0" applyNumberFormat="1" applyBorder="1"/>
    <xf numFmtId="166" fontId="0" fillId="0" borderId="23" xfId="0" applyNumberFormat="1" applyBorder="1"/>
    <xf numFmtId="166" fontId="0" fillId="0" borderId="24" xfId="0" applyNumberFormat="1" applyBorder="1"/>
    <xf numFmtId="166" fontId="0" fillId="0" borderId="21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166" fontId="0" fillId="0" borderId="5" xfId="0" applyNumberFormat="1" applyBorder="1"/>
    <xf numFmtId="166" fontId="0" fillId="0" borderId="6" xfId="0" applyNumberFormat="1" applyBorder="1"/>
    <xf numFmtId="166" fontId="0" fillId="0" borderId="1" xfId="0" applyNumberFormat="1" applyBorder="1"/>
    <xf numFmtId="166" fontId="0" fillId="0" borderId="4" xfId="0" applyNumberFormat="1" applyBorder="1"/>
    <xf numFmtId="166" fontId="0" fillId="0" borderId="0" xfId="0" applyNumberFormat="1" applyBorder="1"/>
    <xf numFmtId="166" fontId="0" fillId="0" borderId="10" xfId="0" applyNumberFormat="1" applyBorder="1"/>
    <xf numFmtId="166" fontId="0" fillId="0" borderId="7" xfId="0" applyNumberFormat="1" applyBorder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166" fontId="1" fillId="0" borderId="17" xfId="0" applyNumberFormat="1" applyFont="1" applyBorder="1" applyAlignment="1">
      <alignment horizontal="center"/>
    </xf>
    <xf numFmtId="166" fontId="1" fillId="0" borderId="2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1" fillId="3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992D9-4076-4BD0-BF97-950958764DB0}">
  <dimension ref="B1:K68"/>
  <sheetViews>
    <sheetView topLeftCell="A52" workbookViewId="0">
      <selection activeCell="E61" sqref="E61:E68"/>
    </sheetView>
  </sheetViews>
  <sheetFormatPr defaultRowHeight="15" x14ac:dyDescent="0.25"/>
  <cols>
    <col min="2" max="2" width="15.7109375" bestFit="1" customWidth="1"/>
    <col min="3" max="5" width="9.5703125" bestFit="1" customWidth="1"/>
    <col min="6" max="6" width="9.140625" customWidth="1"/>
    <col min="7" max="7" width="10" customWidth="1"/>
  </cols>
  <sheetData>
    <row r="1" spans="2:11" x14ac:dyDescent="0.25">
      <c r="B1" t="s">
        <v>9</v>
      </c>
    </row>
    <row r="2" spans="2:11" ht="15.75" thickBot="1" x14ac:dyDescent="0.3"/>
    <row r="3" spans="2:11" x14ac:dyDescent="0.25">
      <c r="B3" s="29" t="s">
        <v>4</v>
      </c>
      <c r="C3" s="96" t="s">
        <v>6</v>
      </c>
      <c r="D3" s="96"/>
      <c r="E3" s="96"/>
      <c r="F3" s="92" t="s">
        <v>1</v>
      </c>
      <c r="G3" s="92"/>
      <c r="H3" s="93"/>
      <c r="I3" s="94" t="s">
        <v>0</v>
      </c>
      <c r="J3" s="95"/>
      <c r="K3" s="95"/>
    </row>
    <row r="4" spans="2:11" x14ac:dyDescent="0.25">
      <c r="B4" s="1">
        <v>16</v>
      </c>
      <c r="C4" s="2">
        <v>230.90838609639488</v>
      </c>
      <c r="D4" s="3">
        <v>246.62292551138557</v>
      </c>
      <c r="E4" s="4">
        <v>238.35118664597448</v>
      </c>
      <c r="F4" s="5">
        <f>C4-237</f>
        <v>-6.091613903605122</v>
      </c>
      <c r="G4" s="6">
        <f t="shared" ref="G4:H11" si="0">D4-237</f>
        <v>9.6229255113855743</v>
      </c>
      <c r="H4" s="7">
        <f t="shared" si="0"/>
        <v>1.3511866459744795</v>
      </c>
      <c r="I4" s="8">
        <f t="shared" ref="I4:K11" si="1">F4/78*0.803</f>
        <v>-6.2712384161473247E-2</v>
      </c>
      <c r="J4" s="6">
        <f t="shared" si="1"/>
        <v>9.9066784431315599E-2</v>
      </c>
      <c r="K4" s="6">
        <f t="shared" si="1"/>
        <v>1.3910293291250091E-2</v>
      </c>
    </row>
    <row r="5" spans="2:11" x14ac:dyDescent="0.25">
      <c r="B5" s="1">
        <v>4</v>
      </c>
      <c r="C5" s="9">
        <v>248.72829328188038</v>
      </c>
      <c r="D5" s="10">
        <v>251.25070176532967</v>
      </c>
      <c r="E5" s="11">
        <v>247.873014295828</v>
      </c>
      <c r="F5" s="8">
        <f t="shared" ref="F5:F11" si="2">C5-237</f>
        <v>11.728293281880383</v>
      </c>
      <c r="G5" s="12">
        <f t="shared" si="0"/>
        <v>14.250701765329666</v>
      </c>
      <c r="H5" s="13">
        <f t="shared" si="0"/>
        <v>10.873014295828</v>
      </c>
      <c r="I5" s="8">
        <f t="shared" si="1"/>
        <v>0.12074127570961472</v>
      </c>
      <c r="J5" s="12">
        <f t="shared" si="1"/>
        <v>0.14670914766102208</v>
      </c>
      <c r="K5" s="12">
        <f t="shared" si="1"/>
        <v>0.1119362881993575</v>
      </c>
    </row>
    <row r="6" spans="2:11" x14ac:dyDescent="0.25">
      <c r="B6" s="1">
        <v>1</v>
      </c>
      <c r="C6" s="9">
        <v>267.72107151273929</v>
      </c>
      <c r="D6" s="10">
        <v>265.67577251442481</v>
      </c>
      <c r="E6" s="11">
        <v>270.45728779334632</v>
      </c>
      <c r="F6" s="8">
        <f t="shared" si="2"/>
        <v>30.721071512739286</v>
      </c>
      <c r="G6" s="12">
        <f t="shared" si="0"/>
        <v>28.675772514424807</v>
      </c>
      <c r="H6" s="13">
        <f t="shared" si="0"/>
        <v>33.457287793346325</v>
      </c>
      <c r="I6" s="8">
        <f t="shared" si="1"/>
        <v>0.31626949262473908</v>
      </c>
      <c r="J6" s="12">
        <f t="shared" si="1"/>
        <v>0.29521340165491183</v>
      </c>
      <c r="K6" s="12">
        <f t="shared" si="1"/>
        <v>0.3444384884366295</v>
      </c>
    </row>
    <row r="7" spans="2:11" x14ac:dyDescent="0.25">
      <c r="B7" s="1">
        <v>0.25</v>
      </c>
      <c r="C7" s="9">
        <v>292.07385975587039</v>
      </c>
      <c r="D7" s="10">
        <v>294.45869104693946</v>
      </c>
      <c r="E7" s="11">
        <v>292.89062308277505</v>
      </c>
      <c r="F7" s="8">
        <f t="shared" si="2"/>
        <v>55.073859755870387</v>
      </c>
      <c r="G7" s="12">
        <f t="shared" si="0"/>
        <v>57.458691046939464</v>
      </c>
      <c r="H7" s="13">
        <f t="shared" si="0"/>
        <v>55.890623082775051</v>
      </c>
      <c r="I7" s="8">
        <f t="shared" si="1"/>
        <v>0.56697832543543492</v>
      </c>
      <c r="J7" s="12">
        <f t="shared" si="1"/>
        <v>0.5915298578293896</v>
      </c>
      <c r="K7" s="12">
        <f t="shared" si="1"/>
        <v>0.57538679917267133</v>
      </c>
    </row>
    <row r="8" spans="2:11" x14ac:dyDescent="0.25">
      <c r="B8" s="1">
        <v>6.25E-2</v>
      </c>
      <c r="C8" s="9">
        <v>309.09631980954271</v>
      </c>
      <c r="D8" s="10">
        <v>311.20678024309774</v>
      </c>
      <c r="E8" s="11">
        <v>313.13181002041466</v>
      </c>
      <c r="F8" s="8">
        <f t="shared" si="2"/>
        <v>72.096319809542706</v>
      </c>
      <c r="G8" s="12">
        <f t="shared" si="0"/>
        <v>74.206780243097739</v>
      </c>
      <c r="H8" s="13">
        <f t="shared" si="0"/>
        <v>76.131810020414662</v>
      </c>
      <c r="I8" s="8">
        <f t="shared" si="1"/>
        <v>0.74222236932131791</v>
      </c>
      <c r="J8" s="12">
        <f t="shared" si="1"/>
        <v>0.76394928891291647</v>
      </c>
      <c r="K8" s="12">
        <f t="shared" si="1"/>
        <v>0.78376722367170482</v>
      </c>
    </row>
    <row r="9" spans="2:11" x14ac:dyDescent="0.25">
      <c r="B9" s="1">
        <v>1.5625E-2</v>
      </c>
      <c r="C9" s="9">
        <v>317.58498125099243</v>
      </c>
      <c r="D9" s="10">
        <v>316.36398998371141</v>
      </c>
      <c r="E9" s="11">
        <v>316.36575281007867</v>
      </c>
      <c r="F9" s="8">
        <f t="shared" si="2"/>
        <v>80.584981250992428</v>
      </c>
      <c r="G9" s="12">
        <f t="shared" si="0"/>
        <v>79.363989983711406</v>
      </c>
      <c r="H9" s="13">
        <f t="shared" si="0"/>
        <v>79.365752810078675</v>
      </c>
      <c r="I9" s="8">
        <f t="shared" si="1"/>
        <v>0.82961205057111442</v>
      </c>
      <c r="J9" s="12">
        <f t="shared" si="1"/>
        <v>0.81704210201179828</v>
      </c>
      <c r="K9" s="12">
        <f t="shared" si="1"/>
        <v>0.81706025008324601</v>
      </c>
    </row>
    <row r="10" spans="2:11" x14ac:dyDescent="0.25">
      <c r="B10" s="1">
        <v>3.90625E-3</v>
      </c>
      <c r="C10" s="9">
        <v>317.121722248163</v>
      </c>
      <c r="D10" s="10">
        <v>325.43643933675833</v>
      </c>
      <c r="E10" s="11">
        <v>321.74933098720624</v>
      </c>
      <c r="F10" s="8">
        <f t="shared" si="2"/>
        <v>80.121722248162996</v>
      </c>
      <c r="G10" s="12">
        <f t="shared" si="0"/>
        <v>88.436439336758326</v>
      </c>
      <c r="H10" s="13">
        <f t="shared" si="0"/>
        <v>84.749330987206235</v>
      </c>
      <c r="I10" s="8">
        <f t="shared" si="1"/>
        <v>0.82484285852916528</v>
      </c>
      <c r="J10" s="12">
        <f t="shared" si="1"/>
        <v>0.91044180496688387</v>
      </c>
      <c r="K10" s="12">
        <f t="shared" si="1"/>
        <v>0.87248349721444374</v>
      </c>
    </row>
    <row r="11" spans="2:11" ht="15.75" thickBot="1" x14ac:dyDescent="0.3">
      <c r="B11" s="14">
        <v>9.765625E-4</v>
      </c>
      <c r="C11" s="15">
        <v>310.16142461259341</v>
      </c>
      <c r="D11" s="16">
        <v>309.37038858829317</v>
      </c>
      <c r="E11" s="17">
        <v>319.72441949476911</v>
      </c>
      <c r="F11" s="18">
        <f t="shared" si="2"/>
        <v>73.161424612593407</v>
      </c>
      <c r="G11" s="19">
        <f t="shared" si="0"/>
        <v>72.370388588293167</v>
      </c>
      <c r="H11" s="20">
        <f t="shared" si="0"/>
        <v>82.724419494769108</v>
      </c>
      <c r="I11" s="18">
        <f t="shared" si="1"/>
        <v>0.753187486716827</v>
      </c>
      <c r="J11" s="19">
        <f t="shared" si="1"/>
        <v>0.74504387226153101</v>
      </c>
      <c r="K11" s="19">
        <f t="shared" si="1"/>
        <v>0.85163729300384106</v>
      </c>
    </row>
    <row r="12" spans="2:11" x14ac:dyDescent="0.25">
      <c r="F12" s="21"/>
      <c r="G12" s="21"/>
      <c r="H12" s="21"/>
      <c r="I12" s="12"/>
      <c r="J12" s="12"/>
      <c r="K12" s="12"/>
    </row>
    <row r="13" spans="2:11" x14ac:dyDescent="0.25">
      <c r="E13" s="21" t="s">
        <v>2</v>
      </c>
      <c r="F13" s="21"/>
      <c r="G13" s="46">
        <f>AVERAGE(F10:H11,F23:H24)</f>
        <v>78.206421480240422</v>
      </c>
      <c r="H13" s="21"/>
      <c r="I13" s="12"/>
      <c r="J13" s="12">
        <f>G13/78*0.803</f>
        <v>0.80512508267478278</v>
      </c>
      <c r="K13" s="12"/>
    </row>
    <row r="14" spans="2:11" x14ac:dyDescent="0.25">
      <c r="J14" t="s">
        <v>3</v>
      </c>
    </row>
    <row r="15" spans="2:11" ht="15.75" thickBot="1" x14ac:dyDescent="0.3"/>
    <row r="16" spans="2:11" ht="15.75" thickBot="1" x14ac:dyDescent="0.3">
      <c r="B16" s="30" t="s">
        <v>5</v>
      </c>
      <c r="C16" s="96" t="s">
        <v>6</v>
      </c>
      <c r="D16" s="96"/>
      <c r="E16" s="96"/>
      <c r="F16" s="92" t="s">
        <v>1</v>
      </c>
      <c r="G16" s="92"/>
      <c r="H16" s="93"/>
      <c r="I16" s="94" t="s">
        <v>0</v>
      </c>
      <c r="J16" s="95"/>
      <c r="K16" s="95"/>
    </row>
    <row r="17" spans="2:11" x14ac:dyDescent="0.25">
      <c r="B17" s="22">
        <v>12</v>
      </c>
      <c r="C17" s="23">
        <v>232.58093607455137</v>
      </c>
      <c r="D17" s="24">
        <v>235.62091911259816</v>
      </c>
      <c r="E17" s="25">
        <v>236.75905959080629</v>
      </c>
      <c r="F17" s="26">
        <f t="shared" ref="F17:H24" si="3">C17-237</f>
        <v>-4.4190639254486257</v>
      </c>
      <c r="G17" s="27">
        <f t="shared" si="3"/>
        <v>-1.379080887401841</v>
      </c>
      <c r="H17" s="28">
        <f t="shared" si="3"/>
        <v>-0.24094040919371196</v>
      </c>
      <c r="I17" s="8">
        <f t="shared" ref="I17:K24" si="4">F17/78*0.803</f>
        <v>-4.5493696565836496E-2</v>
      </c>
      <c r="J17" s="12">
        <f t="shared" si="4"/>
        <v>-1.4197460930559978E-2</v>
      </c>
      <c r="K17" s="12">
        <f t="shared" si="4"/>
        <v>-2.4804506228532142E-3</v>
      </c>
    </row>
    <row r="18" spans="2:11" x14ac:dyDescent="0.25">
      <c r="B18" s="1">
        <v>3</v>
      </c>
      <c r="C18" s="9">
        <v>238.79317840241461</v>
      </c>
      <c r="D18" s="10">
        <v>237.79345038469125</v>
      </c>
      <c r="E18" s="11">
        <v>242.80084110855086</v>
      </c>
      <c r="F18" s="8">
        <f t="shared" si="3"/>
        <v>1.7931784024146111</v>
      </c>
      <c r="G18" s="12">
        <f t="shared" si="3"/>
        <v>0.79345038469125484</v>
      </c>
      <c r="H18" s="13">
        <f t="shared" si="3"/>
        <v>5.8008411085508556</v>
      </c>
      <c r="I18" s="8">
        <f t="shared" si="4"/>
        <v>1.8460541758191448E-2</v>
      </c>
      <c r="J18" s="12">
        <f t="shared" si="4"/>
        <v>8.1684699859881742E-3</v>
      </c>
      <c r="K18" s="12">
        <f t="shared" si="4"/>
        <v>5.9718915514953036E-2</v>
      </c>
    </row>
    <row r="19" spans="2:11" x14ac:dyDescent="0.25">
      <c r="B19" s="1">
        <v>0.75</v>
      </c>
      <c r="C19" s="9">
        <v>239.40891544343634</v>
      </c>
      <c r="D19" s="10">
        <v>242.19733120693738</v>
      </c>
      <c r="E19" s="11">
        <v>239.59131866336571</v>
      </c>
      <c r="F19" s="8">
        <f t="shared" si="3"/>
        <v>2.4089154434363422</v>
      </c>
      <c r="G19" s="12">
        <f t="shared" si="3"/>
        <v>5.1973312069373776</v>
      </c>
      <c r="H19" s="13">
        <f t="shared" si="3"/>
        <v>2.5913186633657119</v>
      </c>
      <c r="I19" s="8">
        <f t="shared" si="4"/>
        <v>2.4799475654863883E-2</v>
      </c>
      <c r="J19" s="12">
        <f t="shared" si="4"/>
        <v>5.35058584509066E-2</v>
      </c>
      <c r="K19" s="12">
        <f t="shared" si="4"/>
        <v>2.6677293419008551E-2</v>
      </c>
    </row>
    <row r="20" spans="2:11" x14ac:dyDescent="0.25">
      <c r="B20" s="1">
        <v>0.1875</v>
      </c>
      <c r="C20" s="9">
        <v>257.60649087221094</v>
      </c>
      <c r="D20" s="10">
        <v>264.0609408844216</v>
      </c>
      <c r="E20" s="11">
        <v>264.7270382220899</v>
      </c>
      <c r="F20" s="8">
        <f t="shared" si="3"/>
        <v>20.606490872210941</v>
      </c>
      <c r="G20" s="12">
        <f t="shared" si="3"/>
        <v>27.060940884421598</v>
      </c>
      <c r="H20" s="13">
        <f t="shared" si="3"/>
        <v>27.727038222089902</v>
      </c>
      <c r="I20" s="8">
        <f t="shared" si="4"/>
        <v>0.2121411816716075</v>
      </c>
      <c r="J20" s="12">
        <f t="shared" si="4"/>
        <v>0.2785889170537249</v>
      </c>
      <c r="K20" s="12">
        <f t="shared" si="4"/>
        <v>0.28544630374792557</v>
      </c>
    </row>
    <row r="21" spans="2:11" x14ac:dyDescent="0.25">
      <c r="B21" s="1">
        <v>4.6875E-2</v>
      </c>
      <c r="C21" s="9">
        <v>304.20485638213029</v>
      </c>
      <c r="D21" s="10">
        <v>306.059314292674</v>
      </c>
      <c r="E21" s="11">
        <v>302.29291672313741</v>
      </c>
      <c r="F21" s="8">
        <f t="shared" si="3"/>
        <v>67.204856382130288</v>
      </c>
      <c r="G21" s="12">
        <f t="shared" si="3"/>
        <v>69.059314292674003</v>
      </c>
      <c r="H21" s="13">
        <f t="shared" si="3"/>
        <v>65.292916723137409</v>
      </c>
      <c r="I21" s="8">
        <f t="shared" si="4"/>
        <v>0.6918653804468029</v>
      </c>
      <c r="J21" s="12">
        <f t="shared" si="4"/>
        <v>0.71095678688483632</v>
      </c>
      <c r="K21" s="12">
        <f t="shared" si="4"/>
        <v>0.67218220677794027</v>
      </c>
    </row>
    <row r="22" spans="2:11" x14ac:dyDescent="0.25">
      <c r="B22" s="1">
        <v>1.171875E-2</v>
      </c>
      <c r="C22" s="9">
        <v>311.55558799912404</v>
      </c>
      <c r="D22" s="10">
        <v>316.8196234970635</v>
      </c>
      <c r="E22" s="11">
        <v>316.46034153740766</v>
      </c>
      <c r="F22" s="8">
        <f t="shared" si="3"/>
        <v>74.555587999124043</v>
      </c>
      <c r="G22" s="12">
        <f t="shared" si="3"/>
        <v>79.819623497063503</v>
      </c>
      <c r="H22" s="13">
        <f t="shared" si="3"/>
        <v>79.460341537407658</v>
      </c>
      <c r="I22" s="8">
        <f t="shared" si="4"/>
        <v>0.7675402200422643</v>
      </c>
      <c r="J22" s="12">
        <f t="shared" si="4"/>
        <v>0.82173279061720506</v>
      </c>
      <c r="K22" s="12">
        <f t="shared" si="4"/>
        <v>0.81803402890433785</v>
      </c>
    </row>
    <row r="23" spans="2:11" x14ac:dyDescent="0.25">
      <c r="B23" s="1">
        <v>2.9296875E-3</v>
      </c>
      <c r="C23" s="9">
        <v>317.43908265647394</v>
      </c>
      <c r="D23" s="10">
        <v>314.10731800674625</v>
      </c>
      <c r="E23" s="11">
        <v>317.9505726341169</v>
      </c>
      <c r="F23" s="8">
        <f t="shared" si="3"/>
        <v>80.439082656473943</v>
      </c>
      <c r="G23" s="12">
        <f t="shared" si="3"/>
        <v>77.107318006746254</v>
      </c>
      <c r="H23" s="13">
        <f t="shared" si="3"/>
        <v>80.950572634116895</v>
      </c>
      <c r="I23" s="8">
        <f t="shared" si="4"/>
        <v>0.82811004324549475</v>
      </c>
      <c r="J23" s="12">
        <f t="shared" si="4"/>
        <v>0.79380995332586213</v>
      </c>
      <c r="K23" s="12">
        <f t="shared" si="4"/>
        <v>0.83337576698969063</v>
      </c>
    </row>
    <row r="24" spans="2:11" ht="15.75" thickBot="1" x14ac:dyDescent="0.3">
      <c r="B24" s="14">
        <v>7.32421875E-4</v>
      </c>
      <c r="C24" s="15">
        <v>314.25535511603761</v>
      </c>
      <c r="D24" s="16">
        <v>305.2358099087071</v>
      </c>
      <c r="E24" s="17">
        <v>309.9251941730198</v>
      </c>
      <c r="F24" s="18">
        <f t="shared" si="3"/>
        <v>77.255355116037606</v>
      </c>
      <c r="G24" s="19">
        <f t="shared" si="3"/>
        <v>68.235809908707097</v>
      </c>
      <c r="H24" s="20">
        <f t="shared" si="3"/>
        <v>72.925194173019804</v>
      </c>
      <c r="I24" s="18">
        <f>F24/78*0.803</f>
        <v>0.79533397638689995</v>
      </c>
      <c r="J24" s="19">
        <f t="shared" si="4"/>
        <v>0.70247891482938207</v>
      </c>
      <c r="K24" s="19">
        <f t="shared" si="4"/>
        <v>0.75075552462737061</v>
      </c>
    </row>
    <row r="26" spans="2:11" ht="15.75" thickBot="1" x14ac:dyDescent="0.3"/>
    <row r="27" spans="2:11" ht="15.75" thickBot="1" x14ac:dyDescent="0.3">
      <c r="C27" s="89" t="s">
        <v>7</v>
      </c>
      <c r="D27" s="90"/>
      <c r="E27" s="91"/>
    </row>
    <row r="28" spans="2:11" x14ac:dyDescent="0.25">
      <c r="B28" s="29" t="s">
        <v>4</v>
      </c>
      <c r="C28" s="31">
        <v>47630</v>
      </c>
      <c r="D28" s="31">
        <v>50065</v>
      </c>
      <c r="E28" s="31">
        <v>49074</v>
      </c>
    </row>
    <row r="29" spans="2:11" x14ac:dyDescent="0.25">
      <c r="C29" s="31">
        <v>49833</v>
      </c>
      <c r="D29" s="31">
        <v>50147</v>
      </c>
      <c r="E29" s="31">
        <v>50235</v>
      </c>
    </row>
    <row r="30" spans="2:11" x14ac:dyDescent="0.25">
      <c r="C30" s="31">
        <v>48413</v>
      </c>
      <c r="D30" s="31">
        <v>51220</v>
      </c>
      <c r="E30" s="31">
        <v>51592</v>
      </c>
    </row>
    <row r="31" spans="2:11" x14ac:dyDescent="0.25">
      <c r="C31" s="31">
        <v>52026</v>
      </c>
      <c r="D31" s="31">
        <v>52245</v>
      </c>
      <c r="E31" s="31">
        <v>52684</v>
      </c>
    </row>
    <row r="32" spans="2:11" x14ac:dyDescent="0.25">
      <c r="C32" s="31">
        <v>52788</v>
      </c>
      <c r="D32" s="31">
        <v>53452</v>
      </c>
      <c r="E32" s="31">
        <v>53388</v>
      </c>
    </row>
    <row r="33" spans="2:5" x14ac:dyDescent="0.25">
      <c r="C33" s="31">
        <v>53936</v>
      </c>
      <c r="D33" s="31">
        <v>54146</v>
      </c>
      <c r="E33" s="31">
        <v>54281</v>
      </c>
    </row>
    <row r="34" spans="2:5" x14ac:dyDescent="0.25">
      <c r="C34" s="31">
        <v>53595</v>
      </c>
      <c r="D34" s="31">
        <v>54437</v>
      </c>
      <c r="E34" s="31">
        <v>54084</v>
      </c>
    </row>
    <row r="35" spans="2:5" x14ac:dyDescent="0.25">
      <c r="C35" s="31">
        <v>52715</v>
      </c>
      <c r="D35" s="31">
        <v>53239</v>
      </c>
      <c r="E35" s="31">
        <v>54306</v>
      </c>
    </row>
    <row r="37" spans="2:5" ht="15.75" thickBot="1" x14ac:dyDescent="0.3"/>
    <row r="38" spans="2:5" ht="15.75" thickBot="1" x14ac:dyDescent="0.3">
      <c r="B38" s="30" t="s">
        <v>5</v>
      </c>
      <c r="C38" s="89" t="s">
        <v>7</v>
      </c>
      <c r="D38" s="90"/>
      <c r="E38" s="91"/>
    </row>
    <row r="39" spans="2:5" x14ac:dyDescent="0.25">
      <c r="C39" s="32">
        <v>47153</v>
      </c>
      <c r="D39" s="32">
        <v>49486</v>
      </c>
      <c r="E39" s="32">
        <v>47029</v>
      </c>
    </row>
    <row r="40" spans="2:5" x14ac:dyDescent="0.25">
      <c r="C40" s="32">
        <v>49867</v>
      </c>
      <c r="D40" s="32">
        <v>50195</v>
      </c>
      <c r="E40" s="32">
        <v>49351</v>
      </c>
    </row>
    <row r="41" spans="2:5" x14ac:dyDescent="0.25">
      <c r="C41" s="32">
        <v>50408</v>
      </c>
      <c r="D41" s="32">
        <v>49850</v>
      </c>
      <c r="E41" s="32">
        <v>49319</v>
      </c>
    </row>
    <row r="42" spans="2:5" x14ac:dyDescent="0.25">
      <c r="C42" s="32">
        <v>50840</v>
      </c>
      <c r="D42" s="32">
        <v>51939</v>
      </c>
      <c r="E42" s="32">
        <v>50990</v>
      </c>
    </row>
    <row r="43" spans="2:5" x14ac:dyDescent="0.25">
      <c r="C43" s="32">
        <v>53147</v>
      </c>
      <c r="D43" s="32">
        <v>53617</v>
      </c>
      <c r="E43" s="32">
        <v>52849</v>
      </c>
    </row>
    <row r="44" spans="2:5" x14ac:dyDescent="0.25">
      <c r="C44" s="32">
        <v>53901</v>
      </c>
      <c r="D44" s="32">
        <v>54596</v>
      </c>
      <c r="E44" s="32">
        <v>53809</v>
      </c>
    </row>
    <row r="45" spans="2:5" x14ac:dyDescent="0.25">
      <c r="C45" s="32">
        <v>55148</v>
      </c>
      <c r="D45" s="32">
        <v>54931</v>
      </c>
      <c r="E45" s="32">
        <v>54662</v>
      </c>
    </row>
    <row r="46" spans="2:5" x14ac:dyDescent="0.25">
      <c r="C46" s="32">
        <v>54422</v>
      </c>
      <c r="D46" s="32">
        <v>54258</v>
      </c>
      <c r="E46" s="32">
        <v>54897</v>
      </c>
    </row>
    <row r="48" spans="2:5" ht="15.75" thickBot="1" x14ac:dyDescent="0.3"/>
    <row r="49" spans="2:5" ht="15.75" thickBot="1" x14ac:dyDescent="0.3">
      <c r="C49" s="89" t="s">
        <v>8</v>
      </c>
      <c r="D49" s="90"/>
      <c r="E49" s="91"/>
    </row>
    <row r="50" spans="2:5" x14ac:dyDescent="0.25">
      <c r="B50" s="29" t="s">
        <v>4</v>
      </c>
      <c r="C50" s="32">
        <v>29760</v>
      </c>
      <c r="D50" s="32">
        <v>30256</v>
      </c>
      <c r="E50" s="32">
        <v>30183</v>
      </c>
    </row>
    <row r="51" spans="2:5" x14ac:dyDescent="0.25">
      <c r="C51" s="32">
        <v>29981</v>
      </c>
      <c r="D51" s="32">
        <v>30008</v>
      </c>
      <c r="E51" s="32">
        <v>30278</v>
      </c>
    </row>
    <row r="52" spans="2:5" x14ac:dyDescent="0.25">
      <c r="C52" s="32">
        <v>27965</v>
      </c>
      <c r="D52" s="32">
        <v>29717</v>
      </c>
      <c r="E52" s="32">
        <v>29626</v>
      </c>
    </row>
    <row r="53" spans="2:5" x14ac:dyDescent="0.25">
      <c r="C53" s="32">
        <v>28505</v>
      </c>
      <c r="D53" s="32">
        <v>28476</v>
      </c>
      <c r="E53" s="32">
        <v>28814</v>
      </c>
    </row>
    <row r="54" spans="2:5" x14ac:dyDescent="0.25">
      <c r="C54" s="32">
        <v>27860</v>
      </c>
      <c r="D54" s="32">
        <v>28079</v>
      </c>
      <c r="E54" s="32">
        <v>27926</v>
      </c>
    </row>
    <row r="55" spans="2:5" x14ac:dyDescent="0.25">
      <c r="C55" s="32">
        <v>27935</v>
      </c>
      <c r="D55" s="32">
        <v>28120</v>
      </c>
      <c r="E55" s="32">
        <v>28190</v>
      </c>
    </row>
    <row r="56" spans="2:5" x14ac:dyDescent="0.25">
      <c r="C56" s="32">
        <v>27787</v>
      </c>
      <c r="D56" s="32">
        <v>27705</v>
      </c>
      <c r="E56" s="32">
        <v>27753</v>
      </c>
    </row>
    <row r="57" spans="2:5" x14ac:dyDescent="0.25">
      <c r="C57" s="32">
        <v>27756</v>
      </c>
      <c r="D57" s="32">
        <v>28081</v>
      </c>
      <c r="E57" s="32">
        <v>27993</v>
      </c>
    </row>
    <row r="59" spans="2:5" ht="15.75" thickBot="1" x14ac:dyDescent="0.3"/>
    <row r="60" spans="2:5" ht="15.75" thickBot="1" x14ac:dyDescent="0.3">
      <c r="B60" s="30" t="s">
        <v>5</v>
      </c>
      <c r="C60" s="89" t="s">
        <v>8</v>
      </c>
      <c r="D60" s="90"/>
      <c r="E60" s="91"/>
    </row>
    <row r="61" spans="2:5" x14ac:dyDescent="0.25">
      <c r="C61">
        <v>29358</v>
      </c>
      <c r="D61">
        <v>30613</v>
      </c>
      <c r="E61">
        <v>29023</v>
      </c>
    </row>
    <row r="62" spans="2:5" x14ac:dyDescent="0.25">
      <c r="C62">
        <v>30642</v>
      </c>
      <c r="D62">
        <v>30909</v>
      </c>
      <c r="E62">
        <v>30068</v>
      </c>
    </row>
    <row r="63" spans="2:5" x14ac:dyDescent="0.25">
      <c r="C63">
        <v>30934</v>
      </c>
      <c r="D63">
        <v>30411</v>
      </c>
      <c r="E63">
        <v>30254</v>
      </c>
    </row>
    <row r="64" spans="2:5" x14ac:dyDescent="0.25">
      <c r="C64">
        <v>30012</v>
      </c>
      <c r="D64">
        <v>30239</v>
      </c>
      <c r="E64">
        <v>29644</v>
      </c>
    </row>
    <row r="65" spans="3:5" x14ac:dyDescent="0.25">
      <c r="C65">
        <v>28354</v>
      </c>
      <c r="D65">
        <v>28488</v>
      </c>
      <c r="E65">
        <v>28314</v>
      </c>
    </row>
    <row r="66" spans="3:5" x14ac:dyDescent="0.25">
      <c r="C66">
        <v>28293</v>
      </c>
      <c r="D66">
        <v>28325</v>
      </c>
      <c r="E66">
        <v>27939</v>
      </c>
    </row>
    <row r="67" spans="3:5" x14ac:dyDescent="0.25">
      <c r="C67">
        <v>28572</v>
      </c>
      <c r="D67">
        <v>28671</v>
      </c>
      <c r="E67">
        <v>28288</v>
      </c>
    </row>
    <row r="68" spans="3:5" x14ac:dyDescent="0.25">
      <c r="C68">
        <v>28396</v>
      </c>
      <c r="D68">
        <v>28881</v>
      </c>
      <c r="E68">
        <v>28920</v>
      </c>
    </row>
  </sheetData>
  <mergeCells count="10">
    <mergeCell ref="I3:K3"/>
    <mergeCell ref="F16:H16"/>
    <mergeCell ref="I16:K16"/>
    <mergeCell ref="C3:E3"/>
    <mergeCell ref="C16:E16"/>
    <mergeCell ref="C27:E27"/>
    <mergeCell ref="C38:E38"/>
    <mergeCell ref="C49:E49"/>
    <mergeCell ref="C60:E60"/>
    <mergeCell ref="F3:H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16E8-D7E2-49FE-8103-BEC026DA9DB0}">
  <dimension ref="B1:M68"/>
  <sheetViews>
    <sheetView topLeftCell="A55" workbookViewId="0">
      <selection activeCell="E61" sqref="E61:E68"/>
    </sheetView>
  </sheetViews>
  <sheetFormatPr defaultRowHeight="15" x14ac:dyDescent="0.25"/>
  <cols>
    <col min="2" max="2" width="15.7109375" bestFit="1" customWidth="1"/>
    <col min="3" max="5" width="12.5703125" bestFit="1" customWidth="1"/>
    <col min="6" max="6" width="11.5703125" bestFit="1" customWidth="1"/>
    <col min="7" max="7" width="8.85546875" customWidth="1"/>
    <col min="8" max="8" width="11.5703125" bestFit="1" customWidth="1"/>
    <col min="9" max="11" width="11.28515625" bestFit="1" customWidth="1"/>
  </cols>
  <sheetData>
    <row r="1" spans="2:11" x14ac:dyDescent="0.25">
      <c r="B1" t="s">
        <v>15</v>
      </c>
    </row>
    <row r="2" spans="2:11" ht="15.75" thickBot="1" x14ac:dyDescent="0.3"/>
    <row r="3" spans="2:11" ht="15.75" thickBot="1" x14ac:dyDescent="0.3">
      <c r="B3" s="29" t="s">
        <v>4</v>
      </c>
      <c r="C3" s="96" t="s">
        <v>6</v>
      </c>
      <c r="D3" s="96"/>
      <c r="E3" s="96"/>
      <c r="F3" s="92" t="s">
        <v>1</v>
      </c>
      <c r="G3" s="92"/>
      <c r="H3" s="93"/>
      <c r="I3" s="94" t="s">
        <v>0</v>
      </c>
      <c r="J3" s="95"/>
      <c r="K3" s="95"/>
    </row>
    <row r="4" spans="2:11" x14ac:dyDescent="0.25">
      <c r="B4" s="1">
        <v>16</v>
      </c>
      <c r="C4" s="59">
        <v>247.87676827924224</v>
      </c>
      <c r="D4" s="60">
        <v>248.25966964616717</v>
      </c>
      <c r="E4" s="61">
        <v>240.89931243936391</v>
      </c>
      <c r="F4" s="41">
        <f>C4-236</f>
        <v>11.876768279242242</v>
      </c>
      <c r="G4" s="42">
        <f t="shared" ref="G4:H11" si="0">D4-236</f>
        <v>12.259669646167168</v>
      </c>
      <c r="H4" s="49">
        <f t="shared" si="0"/>
        <v>4.8993124393639107</v>
      </c>
      <c r="I4" s="41">
        <f>F4/44.614*0.613</f>
        <v>0.16318776516733527</v>
      </c>
      <c r="J4" s="42">
        <f t="shared" ref="J4:K11" si="1">G4/44.614*0.613</f>
        <v>0.16844886118932342</v>
      </c>
      <c r="K4" s="43">
        <f t="shared" si="1"/>
        <v>6.7316952645583836E-2</v>
      </c>
    </row>
    <row r="5" spans="2:11" x14ac:dyDescent="0.25">
      <c r="B5" s="1">
        <v>4</v>
      </c>
      <c r="C5" s="62">
        <v>245.78009539579367</v>
      </c>
      <c r="D5" s="36">
        <v>244.59671873464978</v>
      </c>
      <c r="E5" s="63">
        <v>245.32756735261955</v>
      </c>
      <c r="F5" s="38">
        <f t="shared" ref="F5:F11" si="2">C5-236</f>
        <v>9.7800953957936656</v>
      </c>
      <c r="G5" s="37">
        <f t="shared" si="0"/>
        <v>8.5967187346497838</v>
      </c>
      <c r="H5" s="47">
        <f t="shared" si="0"/>
        <v>9.3275673526195533</v>
      </c>
      <c r="I5" s="38">
        <f t="shared" ref="I5:I11" si="3">F5/44.614*0.613</f>
        <v>0.13437930868385523</v>
      </c>
      <c r="J5" s="37">
        <f t="shared" si="1"/>
        <v>0.11811961680952879</v>
      </c>
      <c r="K5" s="44">
        <f t="shared" si="1"/>
        <v>0.12816153644945055</v>
      </c>
    </row>
    <row r="6" spans="2:11" x14ac:dyDescent="0.25">
      <c r="B6" s="1">
        <v>1</v>
      </c>
      <c r="C6" s="62">
        <v>266.10753845025312</v>
      </c>
      <c r="D6" s="36">
        <v>263.70604696435089</v>
      </c>
      <c r="E6" s="63">
        <v>267.25336943811931</v>
      </c>
      <c r="F6" s="38">
        <f t="shared" si="2"/>
        <v>30.107538450253116</v>
      </c>
      <c r="G6" s="37">
        <f t="shared" si="0"/>
        <v>27.70604696435089</v>
      </c>
      <c r="H6" s="47">
        <f t="shared" si="0"/>
        <v>31.253369438119307</v>
      </c>
      <c r="I6" s="38">
        <f t="shared" si="3"/>
        <v>0.41368003474257325</v>
      </c>
      <c r="J6" s="37">
        <f t="shared" si="1"/>
        <v>0.38068334579161467</v>
      </c>
      <c r="K6" s="44">
        <f t="shared" si="1"/>
        <v>0.42942384600276007</v>
      </c>
    </row>
    <row r="7" spans="2:11" x14ac:dyDescent="0.25">
      <c r="B7" s="1">
        <v>0.25</v>
      </c>
      <c r="C7" s="62">
        <v>280.55606815525618</v>
      </c>
      <c r="D7" s="36">
        <v>279.15876994558903</v>
      </c>
      <c r="E7" s="63">
        <v>275.62828033343624</v>
      </c>
      <c r="F7" s="38">
        <f t="shared" si="2"/>
        <v>44.556068155256185</v>
      </c>
      <c r="G7" s="37">
        <f t="shared" si="0"/>
        <v>43.158769945589029</v>
      </c>
      <c r="H7" s="47">
        <f t="shared" si="0"/>
        <v>39.628280333436237</v>
      </c>
      <c r="I7" s="38">
        <f t="shared" si="3"/>
        <v>0.61220401172663386</v>
      </c>
      <c r="J7" s="37">
        <f t="shared" si="1"/>
        <v>0.5930050203220083</v>
      </c>
      <c r="K7" s="44">
        <f t="shared" si="1"/>
        <v>0.54449580500283346</v>
      </c>
    </row>
    <row r="8" spans="2:11" x14ac:dyDescent="0.25">
      <c r="B8" s="1">
        <v>6.25E-2</v>
      </c>
      <c r="C8" s="62">
        <v>281.61604487943464</v>
      </c>
      <c r="D8" s="36">
        <v>282.80189433251024</v>
      </c>
      <c r="E8" s="63">
        <v>282.28669798802139</v>
      </c>
      <c r="F8" s="38">
        <f t="shared" si="2"/>
        <v>45.616044879434639</v>
      </c>
      <c r="G8" s="37">
        <f t="shared" si="0"/>
        <v>46.801894332510244</v>
      </c>
      <c r="H8" s="47">
        <f t="shared" si="0"/>
        <v>46.286697988021388</v>
      </c>
      <c r="I8" s="38">
        <f t="shared" si="3"/>
        <v>0.62676817839901</v>
      </c>
      <c r="J8" s="37">
        <f t="shared" si="1"/>
        <v>0.64306184663623034</v>
      </c>
      <c r="K8" s="44">
        <f t="shared" si="1"/>
        <v>0.63598300682873343</v>
      </c>
    </row>
    <row r="9" spans="2:11" x14ac:dyDescent="0.25">
      <c r="B9" s="1">
        <v>1.5625E-2</v>
      </c>
      <c r="C9" s="62">
        <v>283.32920952481942</v>
      </c>
      <c r="D9" s="36">
        <v>285.50894760798218</v>
      </c>
      <c r="E9" s="63">
        <v>290.36893343391887</v>
      </c>
      <c r="F9" s="38">
        <f t="shared" si="2"/>
        <v>47.329209524819419</v>
      </c>
      <c r="G9" s="37">
        <f t="shared" si="0"/>
        <v>49.508947607982179</v>
      </c>
      <c r="H9" s="47">
        <f t="shared" si="0"/>
        <v>54.368933433918869</v>
      </c>
      <c r="I9" s="38">
        <f t="shared" si="3"/>
        <v>0.65030720040154</v>
      </c>
      <c r="J9" s="37">
        <f t="shared" si="1"/>
        <v>0.68025697950627773</v>
      </c>
      <c r="K9" s="44">
        <f t="shared" si="1"/>
        <v>0.74703358127476283</v>
      </c>
    </row>
    <row r="10" spans="2:11" x14ac:dyDescent="0.25">
      <c r="B10" s="1">
        <v>3.90625E-3</v>
      </c>
      <c r="C10" s="62">
        <v>281.76048401447298</v>
      </c>
      <c r="D10" s="36">
        <v>283.02998174000118</v>
      </c>
      <c r="E10" s="63">
        <v>276.54725629273042</v>
      </c>
      <c r="F10" s="38">
        <f t="shared" si="2"/>
        <v>45.760484014472979</v>
      </c>
      <c r="G10" s="37">
        <f t="shared" si="0"/>
        <v>47.029981740001176</v>
      </c>
      <c r="H10" s="47">
        <f t="shared" si="0"/>
        <v>40.547256292730424</v>
      </c>
      <c r="I10" s="38">
        <f t="shared" si="3"/>
        <v>0.62875278389904365</v>
      </c>
      <c r="J10" s="37">
        <f t="shared" si="1"/>
        <v>0.64619578622451967</v>
      </c>
      <c r="K10" s="44">
        <f t="shared" si="1"/>
        <v>0.5571226096616253</v>
      </c>
    </row>
    <row r="11" spans="2:11" ht="15.75" thickBot="1" x14ac:dyDescent="0.3">
      <c r="B11" s="14">
        <v>9.765625E-4</v>
      </c>
      <c r="C11" s="64">
        <v>277.40678186306354</v>
      </c>
      <c r="D11" s="65">
        <v>277.19607056417686</v>
      </c>
      <c r="E11" s="66">
        <v>281.80963751365357</v>
      </c>
      <c r="F11" s="39">
        <f t="shared" si="2"/>
        <v>41.406781863063543</v>
      </c>
      <c r="G11" s="40">
        <f t="shared" si="0"/>
        <v>41.196070564176864</v>
      </c>
      <c r="H11" s="48">
        <f t="shared" si="0"/>
        <v>45.80963751365357</v>
      </c>
      <c r="I11" s="39">
        <f t="shared" si="3"/>
        <v>0.56893256112560975</v>
      </c>
      <c r="J11" s="40">
        <f t="shared" si="1"/>
        <v>0.56603737068723758</v>
      </c>
      <c r="K11" s="45">
        <f t="shared" si="1"/>
        <v>0.62942815698815713</v>
      </c>
    </row>
    <row r="12" spans="2:11" x14ac:dyDescent="0.25">
      <c r="C12" s="37"/>
      <c r="D12" s="37"/>
      <c r="E12" s="37"/>
      <c r="F12" s="36"/>
      <c r="G12" s="36"/>
      <c r="H12" s="36"/>
      <c r="I12" s="36"/>
      <c r="J12" s="36"/>
      <c r="K12" s="36"/>
    </row>
    <row r="13" spans="2:11" x14ac:dyDescent="0.25">
      <c r="C13" s="37"/>
      <c r="D13" s="37"/>
      <c r="E13" s="36" t="s">
        <v>2</v>
      </c>
      <c r="F13" s="36"/>
      <c r="G13" s="36">
        <f>AVERAGE(F10:H11,F23:H24)</f>
        <v>44.613825940031745</v>
      </c>
      <c r="H13" s="36"/>
      <c r="I13" s="36"/>
      <c r="J13" s="36">
        <v>0.61299999999999999</v>
      </c>
      <c r="K13" s="37"/>
    </row>
    <row r="14" spans="2:11" x14ac:dyDescent="0.25">
      <c r="C14" s="37"/>
      <c r="D14" s="37"/>
      <c r="E14" s="37"/>
      <c r="F14" s="37"/>
      <c r="G14" s="37"/>
      <c r="H14" s="37"/>
      <c r="I14" s="37"/>
      <c r="J14" s="37" t="s">
        <v>16</v>
      </c>
      <c r="K14" s="37"/>
    </row>
    <row r="15" spans="2:11" ht="15.75" thickBot="1" x14ac:dyDescent="0.3">
      <c r="C15" s="37"/>
      <c r="D15" s="37"/>
      <c r="E15" s="37"/>
      <c r="F15" s="37"/>
      <c r="G15" s="37"/>
      <c r="H15" s="37"/>
      <c r="I15" s="37"/>
      <c r="J15" s="37"/>
      <c r="K15" s="37"/>
    </row>
    <row r="16" spans="2:11" ht="15.75" thickBot="1" x14ac:dyDescent="0.3">
      <c r="B16" s="30" t="s">
        <v>5</v>
      </c>
      <c r="C16" s="100" t="s">
        <v>6</v>
      </c>
      <c r="D16" s="100"/>
      <c r="E16" s="100"/>
      <c r="F16" s="101" t="s">
        <v>1</v>
      </c>
      <c r="G16" s="101"/>
      <c r="H16" s="102"/>
      <c r="I16" s="103" t="s">
        <v>0</v>
      </c>
      <c r="J16" s="104"/>
      <c r="K16" s="104"/>
    </row>
    <row r="17" spans="2:13" x14ac:dyDescent="0.25">
      <c r="B17" s="22">
        <v>12</v>
      </c>
      <c r="C17" s="59">
        <v>231.53283125752782</v>
      </c>
      <c r="D17" s="60">
        <v>241.01061505641658</v>
      </c>
      <c r="E17" s="61">
        <v>236.63025109446315</v>
      </c>
      <c r="F17" s="41">
        <f t="shared" ref="F17:H24" si="4">C17-236</f>
        <v>-4.4671687424721824</v>
      </c>
      <c r="G17" s="42">
        <f t="shared" si="4"/>
        <v>5.010615056416583</v>
      </c>
      <c r="H17" s="49">
        <f t="shared" si="4"/>
        <v>0.63025109446314787</v>
      </c>
      <c r="I17" s="41">
        <f t="shared" ref="I17:K24" si="5">F17/44.614*0.613</f>
        <v>-6.1379262992232217E-2</v>
      </c>
      <c r="J17" s="42">
        <f t="shared" si="5"/>
        <v>6.8846259684927719E-2</v>
      </c>
      <c r="K17" s="43">
        <f t="shared" si="5"/>
        <v>8.6597014593156781E-3</v>
      </c>
    </row>
    <row r="18" spans="2:13" x14ac:dyDescent="0.25">
      <c r="B18" s="1">
        <v>3</v>
      </c>
      <c r="C18" s="62">
        <v>235.02559136810069</v>
      </c>
      <c r="D18" s="36">
        <v>233.36869222609485</v>
      </c>
      <c r="E18" s="63">
        <v>235.61050844382234</v>
      </c>
      <c r="F18" s="38">
        <f t="shared" si="4"/>
        <v>-0.97440863189930838</v>
      </c>
      <c r="G18" s="37">
        <f t="shared" si="4"/>
        <v>-2.6313077739051494</v>
      </c>
      <c r="H18" s="47">
        <f t="shared" si="4"/>
        <v>-0.38949155617765996</v>
      </c>
      <c r="I18" s="38">
        <f t="shared" si="5"/>
        <v>-1.3388454103068007E-2</v>
      </c>
      <c r="J18" s="37">
        <f t="shared" si="5"/>
        <v>-3.6154383498539847E-2</v>
      </c>
      <c r="K18" s="44">
        <f t="shared" si="5"/>
        <v>-5.3516457600059526E-3</v>
      </c>
    </row>
    <row r="19" spans="2:13" x14ac:dyDescent="0.25">
      <c r="B19" s="1">
        <v>0.75</v>
      </c>
      <c r="C19" s="62">
        <v>245.53793997407519</v>
      </c>
      <c r="D19" s="36">
        <v>243.82623475304939</v>
      </c>
      <c r="E19" s="63">
        <v>239.63627650048556</v>
      </c>
      <c r="F19" s="38">
        <f t="shared" si="4"/>
        <v>9.5379399740751865</v>
      </c>
      <c r="G19" s="37">
        <f t="shared" si="4"/>
        <v>7.8262347530493912</v>
      </c>
      <c r="H19" s="47">
        <f t="shared" si="4"/>
        <v>3.6362765004855646</v>
      </c>
      <c r="I19" s="38">
        <f t="shared" si="5"/>
        <v>0.13105207343228784</v>
      </c>
      <c r="J19" s="37">
        <f t="shared" si="5"/>
        <v>0.10753310403952294</v>
      </c>
      <c r="K19" s="44">
        <f t="shared" si="5"/>
        <v>4.9962735795885845E-2</v>
      </c>
    </row>
    <row r="20" spans="2:13" x14ac:dyDescent="0.25">
      <c r="B20" s="1">
        <v>0.1875</v>
      </c>
      <c r="C20" s="62">
        <v>252.59208057667621</v>
      </c>
      <c r="D20" s="36">
        <v>259.65754599123039</v>
      </c>
      <c r="E20" s="63">
        <v>262.78641955224072</v>
      </c>
      <c r="F20" s="38">
        <f t="shared" si="4"/>
        <v>16.59208057667621</v>
      </c>
      <c r="G20" s="37">
        <f t="shared" si="4"/>
        <v>23.657545991230393</v>
      </c>
      <c r="H20" s="47">
        <f t="shared" si="4"/>
        <v>26.786419552240716</v>
      </c>
      <c r="I20" s="38">
        <f t="shared" si="5"/>
        <v>0.22797654085046215</v>
      </c>
      <c r="J20" s="37">
        <f t="shared" si="5"/>
        <v>0.32505661210884995</v>
      </c>
      <c r="K20" s="44">
        <f t="shared" si="5"/>
        <v>0.36804759011797999</v>
      </c>
    </row>
    <row r="21" spans="2:13" x14ac:dyDescent="0.25">
      <c r="B21" s="1">
        <v>4.6875E-2</v>
      </c>
      <c r="C21" s="62">
        <v>277.76712525765782</v>
      </c>
      <c r="D21" s="36">
        <v>277.70808202653802</v>
      </c>
      <c r="E21" s="63">
        <v>278.45233110853877</v>
      </c>
      <c r="F21" s="38">
        <f t="shared" si="4"/>
        <v>41.767125257657824</v>
      </c>
      <c r="G21" s="37">
        <f t="shared" si="4"/>
        <v>41.708082026538023</v>
      </c>
      <c r="H21" s="47">
        <f t="shared" si="4"/>
        <v>42.452331108538772</v>
      </c>
      <c r="I21" s="38">
        <f t="shared" si="5"/>
        <v>0.57388370876729833</v>
      </c>
      <c r="J21" s="37">
        <f t="shared" si="5"/>
        <v>0.5730724499544495</v>
      </c>
      <c r="K21" s="44">
        <f t="shared" si="5"/>
        <v>0.5832984930634838</v>
      </c>
    </row>
    <row r="22" spans="2:13" x14ac:dyDescent="0.25">
      <c r="B22" s="1">
        <v>1.171875E-2</v>
      </c>
      <c r="C22" s="62">
        <v>290.83838554624288</v>
      </c>
      <c r="D22" s="36">
        <v>285.46392873977203</v>
      </c>
      <c r="E22" s="63">
        <v>283.52029271580568</v>
      </c>
      <c r="F22" s="38">
        <f t="shared" si="4"/>
        <v>54.838385546242876</v>
      </c>
      <c r="G22" s="37">
        <f t="shared" si="4"/>
        <v>49.46392873977203</v>
      </c>
      <c r="H22" s="47">
        <f t="shared" si="4"/>
        <v>47.520292715805681</v>
      </c>
      <c r="I22" s="38">
        <f t="shared" si="5"/>
        <v>0.75348389160010054</v>
      </c>
      <c r="J22" s="37">
        <f t="shared" si="5"/>
        <v>0.67963841658403756</v>
      </c>
      <c r="K22" s="44">
        <f t="shared" si="5"/>
        <v>0.65293269903592777</v>
      </c>
    </row>
    <row r="23" spans="2:13" x14ac:dyDescent="0.25">
      <c r="B23" s="1">
        <v>2.9296875E-3</v>
      </c>
      <c r="C23" s="62">
        <v>284.87631920235106</v>
      </c>
      <c r="D23" s="36">
        <v>274.83066280608438</v>
      </c>
      <c r="E23" s="63">
        <v>284.20832625762546</v>
      </c>
      <c r="F23" s="38">
        <f t="shared" si="4"/>
        <v>48.876319202351056</v>
      </c>
      <c r="G23" s="37">
        <f t="shared" si="4"/>
        <v>38.830662806084376</v>
      </c>
      <c r="H23" s="47">
        <f t="shared" si="4"/>
        <v>48.208326257625458</v>
      </c>
      <c r="I23" s="38">
        <f t="shared" si="5"/>
        <v>0.67156461359755237</v>
      </c>
      <c r="J23" s="37">
        <f t="shared" si="5"/>
        <v>0.5335364751004108</v>
      </c>
      <c r="K23" s="44">
        <f t="shared" si="5"/>
        <v>0.66238633603632058</v>
      </c>
    </row>
    <row r="24" spans="2:13" ht="15.75" thickBot="1" x14ac:dyDescent="0.3">
      <c r="B24" s="14">
        <v>7.32421875E-4</v>
      </c>
      <c r="C24" s="64">
        <v>280.87601723312588</v>
      </c>
      <c r="D24" s="65">
        <v>279.04544221903694</v>
      </c>
      <c r="E24" s="66">
        <v>285.77893157405867</v>
      </c>
      <c r="F24" s="39">
        <f t="shared" si="4"/>
        <v>44.876017233125879</v>
      </c>
      <c r="G24" s="40">
        <f t="shared" si="4"/>
        <v>43.045442219036943</v>
      </c>
      <c r="H24" s="48">
        <f t="shared" si="4"/>
        <v>49.778931574058674</v>
      </c>
      <c r="I24" s="39">
        <f t="shared" si="5"/>
        <v>0.61660013816080517</v>
      </c>
      <c r="J24" s="40">
        <f t="shared" si="5"/>
        <v>0.59144788811291626</v>
      </c>
      <c r="K24" s="45">
        <f t="shared" si="5"/>
        <v>0.68396658122782006</v>
      </c>
    </row>
    <row r="26" spans="2:13" ht="15.75" thickBot="1" x14ac:dyDescent="0.3"/>
    <row r="27" spans="2:13" ht="15.75" thickBot="1" x14ac:dyDescent="0.3">
      <c r="C27" s="89" t="s">
        <v>7</v>
      </c>
      <c r="D27" s="90"/>
      <c r="E27" s="91"/>
    </row>
    <row r="28" spans="2:13" x14ac:dyDescent="0.25">
      <c r="B28" s="29" t="s">
        <v>4</v>
      </c>
      <c r="C28" s="32">
        <v>48120</v>
      </c>
      <c r="D28" s="32">
        <v>45456</v>
      </c>
      <c r="E28" s="32">
        <v>44127</v>
      </c>
      <c r="K28" s="37"/>
      <c r="L28" s="37"/>
      <c r="M28" s="37"/>
    </row>
    <row r="29" spans="2:13" x14ac:dyDescent="0.25">
      <c r="C29" s="32">
        <v>50408</v>
      </c>
      <c r="D29" s="32">
        <v>50675</v>
      </c>
      <c r="E29" s="32">
        <v>50107</v>
      </c>
      <c r="K29" s="37"/>
      <c r="L29" s="37"/>
      <c r="M29" s="37"/>
    </row>
    <row r="30" spans="2:13" x14ac:dyDescent="0.25">
      <c r="C30" s="32">
        <v>51780</v>
      </c>
      <c r="D30" s="32">
        <v>51932</v>
      </c>
      <c r="E30" s="32">
        <v>51479</v>
      </c>
      <c r="K30" s="37"/>
      <c r="L30" s="37"/>
      <c r="M30" s="37"/>
    </row>
    <row r="31" spans="2:13" x14ac:dyDescent="0.25">
      <c r="C31" s="32">
        <v>52045</v>
      </c>
      <c r="D31" s="32">
        <v>52308</v>
      </c>
      <c r="E31" s="32">
        <v>51647</v>
      </c>
      <c r="K31" s="37"/>
      <c r="L31" s="37"/>
      <c r="M31" s="37"/>
    </row>
    <row r="32" spans="2:13" x14ac:dyDescent="0.25">
      <c r="C32" s="32">
        <v>53230</v>
      </c>
      <c r="D32" s="32">
        <v>53768</v>
      </c>
      <c r="E32" s="32">
        <v>53631</v>
      </c>
      <c r="K32" s="37"/>
      <c r="L32" s="37"/>
      <c r="M32" s="37"/>
    </row>
    <row r="33" spans="2:13" x14ac:dyDescent="0.25">
      <c r="C33" s="32">
        <v>54460</v>
      </c>
      <c r="D33" s="32">
        <v>53661</v>
      </c>
      <c r="E33" s="32">
        <v>53880</v>
      </c>
      <c r="K33" s="37"/>
      <c r="L33" s="37"/>
      <c r="M33" s="37"/>
    </row>
    <row r="34" spans="2:13" x14ac:dyDescent="0.25">
      <c r="C34" s="32">
        <v>54023</v>
      </c>
      <c r="D34" s="32">
        <v>54455</v>
      </c>
      <c r="E34" s="32">
        <v>49853</v>
      </c>
      <c r="K34" s="37"/>
      <c r="L34" s="37"/>
      <c r="M34" s="37"/>
    </row>
    <row r="35" spans="2:13" x14ac:dyDescent="0.25">
      <c r="C35" s="32">
        <v>49161</v>
      </c>
      <c r="D35" s="32">
        <v>49340</v>
      </c>
      <c r="E35" s="32">
        <v>50461</v>
      </c>
      <c r="K35" s="37"/>
      <c r="L35" s="37"/>
      <c r="M35" s="37"/>
    </row>
    <row r="36" spans="2:13" x14ac:dyDescent="0.25">
      <c r="C36" s="32"/>
      <c r="D36" s="32"/>
      <c r="E36" s="32"/>
    </row>
    <row r="37" spans="2:13" ht="15.75" thickBot="1" x14ac:dyDescent="0.3">
      <c r="C37" s="32"/>
      <c r="D37" s="32"/>
      <c r="E37" s="32"/>
    </row>
    <row r="38" spans="2:13" ht="15.75" thickBot="1" x14ac:dyDescent="0.3">
      <c r="B38" s="30" t="s">
        <v>5</v>
      </c>
      <c r="C38" s="97" t="s">
        <v>7</v>
      </c>
      <c r="D38" s="98"/>
      <c r="E38" s="99"/>
    </row>
    <row r="39" spans="2:13" x14ac:dyDescent="0.25">
      <c r="C39" s="32">
        <v>46523</v>
      </c>
      <c r="D39" s="32">
        <v>48284</v>
      </c>
      <c r="E39" s="32">
        <v>46467</v>
      </c>
    </row>
    <row r="40" spans="2:13" x14ac:dyDescent="0.25">
      <c r="C40" s="32">
        <v>49104</v>
      </c>
      <c r="D40" s="32">
        <v>48834</v>
      </c>
      <c r="E40" s="32">
        <v>47668</v>
      </c>
    </row>
    <row r="41" spans="2:13" x14ac:dyDescent="0.25">
      <c r="C41" s="32">
        <v>49966</v>
      </c>
      <c r="D41" s="32">
        <v>49763</v>
      </c>
      <c r="E41" s="32">
        <v>49146</v>
      </c>
    </row>
    <row r="42" spans="2:13" x14ac:dyDescent="0.25">
      <c r="C42" s="32">
        <v>50740</v>
      </c>
      <c r="D42" s="32">
        <v>51423</v>
      </c>
      <c r="E42" s="32">
        <v>50454</v>
      </c>
    </row>
    <row r="43" spans="2:13" x14ac:dyDescent="0.25">
      <c r="C43" s="32">
        <v>53311</v>
      </c>
      <c r="D43" s="32">
        <v>52961</v>
      </c>
      <c r="E43" s="32">
        <v>51909</v>
      </c>
    </row>
    <row r="44" spans="2:13" x14ac:dyDescent="0.25">
      <c r="C44" s="32">
        <v>53442</v>
      </c>
      <c r="D44" s="32">
        <v>53179</v>
      </c>
      <c r="E44" s="32">
        <v>53320</v>
      </c>
    </row>
    <row r="45" spans="2:13" x14ac:dyDescent="0.25">
      <c r="C45" s="32">
        <v>53995</v>
      </c>
      <c r="D45" s="32">
        <v>48652</v>
      </c>
      <c r="E45" s="32">
        <v>49155</v>
      </c>
    </row>
    <row r="46" spans="2:13" x14ac:dyDescent="0.25">
      <c r="C46" s="32">
        <v>53515</v>
      </c>
      <c r="D46" s="32">
        <v>49524</v>
      </c>
      <c r="E46" s="32">
        <v>53986</v>
      </c>
    </row>
    <row r="47" spans="2:13" x14ac:dyDescent="0.25">
      <c r="C47" s="32"/>
      <c r="D47" s="32"/>
      <c r="E47" s="32"/>
    </row>
    <row r="48" spans="2:13" ht="15.75" thickBot="1" x14ac:dyDescent="0.3">
      <c r="C48" s="32"/>
      <c r="D48" s="32"/>
      <c r="E48" s="32"/>
    </row>
    <row r="49" spans="2:5" ht="15.75" thickBot="1" x14ac:dyDescent="0.3">
      <c r="C49" s="97" t="s">
        <v>8</v>
      </c>
      <c r="D49" s="98"/>
      <c r="E49" s="99"/>
    </row>
    <row r="50" spans="2:5" x14ac:dyDescent="0.25">
      <c r="B50" s="29" t="s">
        <v>4</v>
      </c>
      <c r="C50" s="32">
        <v>29003</v>
      </c>
      <c r="D50" s="32">
        <v>27375</v>
      </c>
      <c r="E50" s="32">
        <v>26994</v>
      </c>
    </row>
    <row r="51" spans="2:5" x14ac:dyDescent="0.25">
      <c r="C51" s="32">
        <v>30518</v>
      </c>
      <c r="D51" s="32">
        <v>30757</v>
      </c>
      <c r="E51" s="32">
        <v>30365</v>
      </c>
    </row>
    <row r="52" spans="2:5" x14ac:dyDescent="0.25">
      <c r="C52" s="32">
        <v>30014</v>
      </c>
      <c r="D52" s="32">
        <v>30258</v>
      </c>
      <c r="E52" s="32">
        <v>29766</v>
      </c>
    </row>
    <row r="53" spans="2:5" x14ac:dyDescent="0.25">
      <c r="C53" s="32">
        <v>29240</v>
      </c>
      <c r="D53" s="32">
        <v>29477</v>
      </c>
      <c r="E53" s="32">
        <v>29328</v>
      </c>
    </row>
    <row r="54" spans="2:5" x14ac:dyDescent="0.25">
      <c r="C54" s="32">
        <v>29837</v>
      </c>
      <c r="D54" s="32">
        <v>30061</v>
      </c>
      <c r="E54" s="32">
        <v>30018</v>
      </c>
    </row>
    <row r="55" spans="2:5" x14ac:dyDescent="0.25">
      <c r="C55" s="32">
        <v>30413</v>
      </c>
      <c r="D55" s="32">
        <v>29825</v>
      </c>
      <c r="E55" s="32">
        <v>29631</v>
      </c>
    </row>
    <row r="56" spans="2:5" x14ac:dyDescent="0.25">
      <c r="C56" s="32">
        <v>30272</v>
      </c>
      <c r="D56" s="32">
        <v>30430</v>
      </c>
      <c r="E56" s="32">
        <v>28253</v>
      </c>
    </row>
    <row r="57" spans="2:5" x14ac:dyDescent="0.25">
      <c r="C57" s="32">
        <v>27809</v>
      </c>
      <c r="D57" s="32">
        <v>27923</v>
      </c>
      <c r="E57" s="32">
        <v>28273</v>
      </c>
    </row>
    <row r="58" spans="2:5" x14ac:dyDescent="0.25">
      <c r="C58" s="32"/>
      <c r="D58" s="32"/>
      <c r="E58" s="32"/>
    </row>
    <row r="59" spans="2:5" ht="15.75" thickBot="1" x14ac:dyDescent="0.3">
      <c r="C59" s="32"/>
      <c r="D59" s="32"/>
      <c r="E59" s="32"/>
    </row>
    <row r="60" spans="2:5" ht="15.75" thickBot="1" x14ac:dyDescent="0.3">
      <c r="B60" s="30" t="s">
        <v>5</v>
      </c>
      <c r="C60" s="97" t="s">
        <v>8</v>
      </c>
      <c r="D60" s="98"/>
      <c r="E60" s="99"/>
    </row>
    <row r="61" spans="2:5" x14ac:dyDescent="0.25">
      <c r="C61" s="32">
        <v>29030</v>
      </c>
      <c r="D61" s="32">
        <v>29530</v>
      </c>
      <c r="E61" s="32">
        <v>28684</v>
      </c>
    </row>
    <row r="62" spans="2:5" x14ac:dyDescent="0.25">
      <c r="C62" s="32">
        <v>30415</v>
      </c>
      <c r="D62" s="32">
        <v>30354</v>
      </c>
      <c r="E62" s="32">
        <v>29489</v>
      </c>
    </row>
    <row r="63" spans="2:5" x14ac:dyDescent="0.25">
      <c r="C63" s="32">
        <v>30266</v>
      </c>
      <c r="D63" s="32">
        <v>30253</v>
      </c>
      <c r="E63" s="32">
        <v>30145</v>
      </c>
    </row>
    <row r="64" spans="2:5" x14ac:dyDescent="0.25">
      <c r="C64" s="32">
        <v>30276</v>
      </c>
      <c r="D64" s="32">
        <v>30223</v>
      </c>
      <c r="E64" s="32">
        <v>29455</v>
      </c>
    </row>
    <row r="65" spans="3:5" x14ac:dyDescent="0.25">
      <c r="C65" s="32">
        <v>30133</v>
      </c>
      <c r="D65" s="32">
        <v>29939</v>
      </c>
      <c r="E65" s="32">
        <v>29297</v>
      </c>
    </row>
    <row r="66" spans="3:5" x14ac:dyDescent="0.25">
      <c r="C66" s="32">
        <v>29360</v>
      </c>
      <c r="D66" s="32">
        <v>29560</v>
      </c>
      <c r="E66" s="32">
        <v>29764</v>
      </c>
    </row>
    <row r="67" spans="3:5" x14ac:dyDescent="0.25">
      <c r="C67" s="32">
        <v>30052</v>
      </c>
      <c r="D67" s="32">
        <v>27675</v>
      </c>
      <c r="E67" s="32">
        <v>27398</v>
      </c>
    </row>
    <row r="68" spans="3:5" x14ac:dyDescent="0.25">
      <c r="C68" s="32">
        <v>30045</v>
      </c>
      <c r="D68" s="32">
        <v>27915</v>
      </c>
      <c r="E68" s="32">
        <v>29988</v>
      </c>
    </row>
  </sheetData>
  <mergeCells count="10">
    <mergeCell ref="F3:H3"/>
    <mergeCell ref="I3:K3"/>
    <mergeCell ref="C16:E16"/>
    <mergeCell ref="F16:H16"/>
    <mergeCell ref="I16:K16"/>
    <mergeCell ref="C27:E27"/>
    <mergeCell ref="C38:E38"/>
    <mergeCell ref="C49:E49"/>
    <mergeCell ref="C60:E60"/>
    <mergeCell ref="C3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B6C2F-AD43-4891-ADD9-36CC5DD25618}">
  <dimension ref="B1:K68"/>
  <sheetViews>
    <sheetView topLeftCell="A52" workbookViewId="0">
      <selection activeCell="E61" sqref="E61:E68"/>
    </sheetView>
  </sheetViews>
  <sheetFormatPr defaultRowHeight="15" x14ac:dyDescent="0.25"/>
  <cols>
    <col min="2" max="2" width="15.7109375" bestFit="1" customWidth="1"/>
    <col min="3" max="5" width="9.5703125" bestFit="1" customWidth="1"/>
    <col min="7" max="7" width="8.85546875" customWidth="1"/>
  </cols>
  <sheetData>
    <row r="1" spans="2:11" x14ac:dyDescent="0.25">
      <c r="B1" t="s">
        <v>10</v>
      </c>
    </row>
    <row r="2" spans="2:11" ht="15.75" thickBot="1" x14ac:dyDescent="0.3"/>
    <row r="3" spans="2:11" x14ac:dyDescent="0.25">
      <c r="B3" s="29" t="s">
        <v>4</v>
      </c>
      <c r="C3" s="96" t="s">
        <v>6</v>
      </c>
      <c r="D3" s="96"/>
      <c r="E3" s="96"/>
      <c r="F3" s="92" t="s">
        <v>1</v>
      </c>
      <c r="G3" s="92"/>
      <c r="H3" s="93"/>
      <c r="I3" s="94" t="s">
        <v>0</v>
      </c>
      <c r="J3" s="95"/>
      <c r="K3" s="95"/>
    </row>
    <row r="4" spans="2:11" x14ac:dyDescent="0.25">
      <c r="B4" s="1">
        <v>16</v>
      </c>
      <c r="C4" s="70">
        <v>244.00406239420849</v>
      </c>
      <c r="D4" s="71">
        <v>248.58436431967513</v>
      </c>
      <c r="E4" s="72">
        <v>250.27242053853931</v>
      </c>
      <c r="F4" s="5">
        <f>C4-241</f>
        <v>3.0040623942084892</v>
      </c>
      <c r="G4" s="6">
        <f t="shared" ref="G4:H11" si="0">D4-241</f>
        <v>7.5843643196751316</v>
      </c>
      <c r="H4" s="7">
        <f t="shared" si="0"/>
        <v>9.2724205385393077</v>
      </c>
      <c r="I4" s="5">
        <f>F4/78*0.873</f>
        <v>3.3622390642871938E-2</v>
      </c>
      <c r="J4" s="6">
        <f t="shared" ref="J4:K11" si="1">G4/78*0.873</f>
        <v>8.4886539116363971E-2</v>
      </c>
      <c r="K4" s="33">
        <f t="shared" si="1"/>
        <v>0.10377978371980533</v>
      </c>
    </row>
    <row r="5" spans="2:11" x14ac:dyDescent="0.25">
      <c r="B5" s="1">
        <v>4</v>
      </c>
      <c r="C5" s="73">
        <v>252.55581187207704</v>
      </c>
      <c r="D5" s="74">
        <v>256.22100114423671</v>
      </c>
      <c r="E5" s="75">
        <v>254.69742044327683</v>
      </c>
      <c r="F5" s="8">
        <f t="shared" ref="F5:F11" si="2">C5-241</f>
        <v>11.555811872077044</v>
      </c>
      <c r="G5" s="12">
        <f t="shared" si="0"/>
        <v>15.221001144236709</v>
      </c>
      <c r="H5" s="13">
        <f t="shared" si="0"/>
        <v>13.697420443276826</v>
      </c>
      <c r="I5" s="8">
        <f t="shared" ref="I5:I11" si="3">F5/78*0.873</f>
        <v>0.12933620210670846</v>
      </c>
      <c r="J5" s="12">
        <f t="shared" si="1"/>
        <v>0.1703581281912647</v>
      </c>
      <c r="K5" s="34">
        <f t="shared" si="1"/>
        <v>0.15330574419205986</v>
      </c>
    </row>
    <row r="6" spans="2:11" x14ac:dyDescent="0.25">
      <c r="B6" s="1">
        <v>1</v>
      </c>
      <c r="C6" s="73">
        <v>274.10664362324002</v>
      </c>
      <c r="D6" s="74">
        <v>271.87137159876823</v>
      </c>
      <c r="E6" s="75">
        <v>273.26958280527924</v>
      </c>
      <c r="F6" s="8">
        <f t="shared" si="2"/>
        <v>33.106643623240018</v>
      </c>
      <c r="G6" s="12">
        <f t="shared" si="0"/>
        <v>30.871371598768235</v>
      </c>
      <c r="H6" s="13">
        <f t="shared" si="0"/>
        <v>32.269582805279242</v>
      </c>
      <c r="I6" s="8">
        <f t="shared" si="3"/>
        <v>0.37053974209087864</v>
      </c>
      <c r="J6" s="12">
        <f t="shared" si="1"/>
        <v>0.34552188981698295</v>
      </c>
      <c r="K6" s="34">
        <f t="shared" si="1"/>
        <v>0.36117109985908691</v>
      </c>
    </row>
    <row r="7" spans="2:11" x14ac:dyDescent="0.25">
      <c r="B7" s="1">
        <v>0.25</v>
      </c>
      <c r="C7" s="73">
        <v>305.49583955082323</v>
      </c>
      <c r="D7" s="74">
        <v>302.02772138256006</v>
      </c>
      <c r="E7" s="75">
        <v>306.1808421745626</v>
      </c>
      <c r="F7" s="8">
        <f t="shared" si="2"/>
        <v>64.495839550823234</v>
      </c>
      <c r="G7" s="12">
        <f t="shared" si="0"/>
        <v>61.02772138256006</v>
      </c>
      <c r="H7" s="13">
        <f t="shared" si="0"/>
        <v>65.180842174562599</v>
      </c>
      <c r="I7" s="8">
        <f t="shared" si="3"/>
        <v>0.72185728112652159</v>
      </c>
      <c r="J7" s="12">
        <f t="shared" si="1"/>
        <v>0.68304103547403761</v>
      </c>
      <c r="K7" s="34">
        <f t="shared" si="1"/>
        <v>0.72952404126145065</v>
      </c>
    </row>
    <row r="8" spans="2:11" x14ac:dyDescent="0.25">
      <c r="B8" s="1">
        <v>6.25E-2</v>
      </c>
      <c r="C8" s="73">
        <v>320.29133212359244</v>
      </c>
      <c r="D8" s="74">
        <v>325.15066882257827</v>
      </c>
      <c r="E8" s="75">
        <v>314.71845731409155</v>
      </c>
      <c r="F8" s="8">
        <f t="shared" si="2"/>
        <v>79.29133212359244</v>
      </c>
      <c r="G8" s="12">
        <f t="shared" si="0"/>
        <v>84.150668822578268</v>
      </c>
      <c r="H8" s="13">
        <f t="shared" si="0"/>
        <v>73.718457314091552</v>
      </c>
      <c r="I8" s="8">
        <f t="shared" si="3"/>
        <v>0.88745298646020765</v>
      </c>
      <c r="J8" s="12">
        <f t="shared" si="1"/>
        <v>0.94184017797577979</v>
      </c>
      <c r="K8" s="34">
        <f t="shared" si="1"/>
        <v>0.82507965686156315</v>
      </c>
    </row>
    <row r="9" spans="2:11" x14ac:dyDescent="0.25">
      <c r="B9" s="1">
        <v>1.5625E-2</v>
      </c>
      <c r="C9" s="73">
        <v>320.42433849530545</v>
      </c>
      <c r="D9" s="74">
        <v>323.18475786735394</v>
      </c>
      <c r="E9" s="75">
        <v>326.92520707437444</v>
      </c>
      <c r="F9" s="8">
        <f t="shared" si="2"/>
        <v>79.424338495305449</v>
      </c>
      <c r="G9" s="12">
        <f t="shared" si="0"/>
        <v>82.184757867353937</v>
      </c>
      <c r="H9" s="13">
        <f t="shared" si="0"/>
        <v>85.925207074374441</v>
      </c>
      <c r="I9" s="8">
        <f t="shared" si="3"/>
        <v>0.88894163469745724</v>
      </c>
      <c r="J9" s="12">
        <f t="shared" si="1"/>
        <v>0.9198370976692305</v>
      </c>
      <c r="K9" s="34">
        <f t="shared" si="1"/>
        <v>0.96170135610165242</v>
      </c>
    </row>
    <row r="10" spans="2:11" x14ac:dyDescent="0.25">
      <c r="B10" s="1">
        <v>3.90625E-3</v>
      </c>
      <c r="C10" s="73">
        <v>319.73674694438421</v>
      </c>
      <c r="D10" s="74">
        <v>323.0430511002474</v>
      </c>
      <c r="E10" s="75">
        <v>320.36781056553883</v>
      </c>
      <c r="F10" s="8">
        <f t="shared" si="2"/>
        <v>78.736746944384208</v>
      </c>
      <c r="G10" s="12">
        <f t="shared" si="0"/>
        <v>82.043051100247396</v>
      </c>
      <c r="H10" s="13">
        <f t="shared" si="0"/>
        <v>79.367810565538832</v>
      </c>
      <c r="I10" s="8">
        <f t="shared" si="3"/>
        <v>0.88124589849291568</v>
      </c>
      <c r="J10" s="12">
        <f t="shared" si="1"/>
        <v>0.91825107192969191</v>
      </c>
      <c r="K10" s="34">
        <f t="shared" si="1"/>
        <v>0.88830895671429999</v>
      </c>
    </row>
    <row r="11" spans="2:11" ht="15.75" thickBot="1" x14ac:dyDescent="0.3">
      <c r="B11" s="14">
        <v>9.765625E-4</v>
      </c>
      <c r="C11" s="76">
        <v>319.86840361046501</v>
      </c>
      <c r="D11" s="77">
        <v>321.78223778411484</v>
      </c>
      <c r="E11" s="78">
        <v>315.95648232094288</v>
      </c>
      <c r="F11" s="18">
        <f t="shared" si="2"/>
        <v>78.868403610465009</v>
      </c>
      <c r="G11" s="19">
        <f t="shared" si="0"/>
        <v>80.782237784114841</v>
      </c>
      <c r="H11" s="20">
        <f t="shared" si="0"/>
        <v>74.956482320942882</v>
      </c>
      <c r="I11" s="18">
        <f t="shared" si="3"/>
        <v>0.88271944040943517</v>
      </c>
      <c r="J11" s="19">
        <f t="shared" si="1"/>
        <v>0.90413966135297763</v>
      </c>
      <c r="K11" s="35">
        <f t="shared" si="1"/>
        <v>0.8389360136690146</v>
      </c>
    </row>
    <row r="12" spans="2:11" x14ac:dyDescent="0.25">
      <c r="C12" s="54"/>
      <c r="D12" s="54"/>
      <c r="E12" s="54"/>
      <c r="F12" s="12"/>
      <c r="G12" s="12"/>
      <c r="H12" s="12"/>
      <c r="I12" s="12"/>
      <c r="J12" s="12"/>
      <c r="K12" s="12"/>
    </row>
    <row r="13" spans="2:11" x14ac:dyDescent="0.25">
      <c r="C13" s="54"/>
      <c r="D13" s="54"/>
      <c r="E13" s="12" t="s">
        <v>2</v>
      </c>
      <c r="F13" s="12"/>
      <c r="G13" s="12">
        <f>AVERAGE(F10:H11,F23:H24)</f>
        <v>77.979045173116077</v>
      </c>
      <c r="H13" s="12"/>
      <c r="I13" s="12"/>
      <c r="J13" s="12">
        <v>0.873</v>
      </c>
      <c r="K13" s="54"/>
    </row>
    <row r="14" spans="2:11" x14ac:dyDescent="0.25">
      <c r="C14" s="54"/>
      <c r="D14" s="54"/>
      <c r="E14" s="54"/>
      <c r="F14" s="54"/>
      <c r="G14" s="54"/>
      <c r="H14" s="54"/>
      <c r="I14" s="54"/>
      <c r="J14" s="54" t="s">
        <v>11</v>
      </c>
      <c r="K14" s="54"/>
    </row>
    <row r="15" spans="2:11" ht="15.75" thickBot="1" x14ac:dyDescent="0.3">
      <c r="C15" s="54"/>
      <c r="D15" s="54"/>
      <c r="E15" s="54"/>
      <c r="F15" s="54"/>
      <c r="G15" s="54"/>
      <c r="H15" s="54"/>
      <c r="I15" s="54"/>
      <c r="J15" s="54"/>
      <c r="K15" s="54"/>
    </row>
    <row r="16" spans="2:11" ht="15.75" thickBot="1" x14ac:dyDescent="0.3">
      <c r="B16" s="30" t="s">
        <v>5</v>
      </c>
      <c r="C16" s="105" t="s">
        <v>6</v>
      </c>
      <c r="D16" s="105"/>
      <c r="E16" s="105"/>
      <c r="F16" s="106" t="s">
        <v>1</v>
      </c>
      <c r="G16" s="106"/>
      <c r="H16" s="107"/>
      <c r="I16" s="108" t="s">
        <v>0</v>
      </c>
      <c r="J16" s="109"/>
      <c r="K16" s="109"/>
    </row>
    <row r="17" spans="2:11" x14ac:dyDescent="0.25">
      <c r="B17" s="22">
        <v>12</v>
      </c>
      <c r="C17" s="79">
        <v>239.07915716789438</v>
      </c>
      <c r="D17" s="80">
        <v>236.87541132992456</v>
      </c>
      <c r="E17" s="81">
        <v>244.61062890619729</v>
      </c>
      <c r="F17" s="26">
        <f>C17-241</f>
        <v>-1.9208428321056203</v>
      </c>
      <c r="G17" s="27">
        <f t="shared" ref="G17:H24" si="4">D17-241</f>
        <v>-4.1245886700754397</v>
      </c>
      <c r="H17" s="28">
        <f t="shared" si="4"/>
        <v>3.6106289061972916</v>
      </c>
      <c r="I17" s="8">
        <f t="shared" ref="I17:K24" si="5">F17/78*0.873</f>
        <v>-2.1498664005489828E-2</v>
      </c>
      <c r="J17" s="12">
        <f t="shared" si="5"/>
        <v>-4.6163665499690504E-2</v>
      </c>
      <c r="K17" s="34">
        <f t="shared" si="5"/>
        <v>4.0411269680900461E-2</v>
      </c>
    </row>
    <row r="18" spans="2:11" x14ac:dyDescent="0.25">
      <c r="B18" s="1">
        <v>3</v>
      </c>
      <c r="C18" s="73">
        <v>245.56257521058967</v>
      </c>
      <c r="D18" s="74">
        <v>246.90171606864274</v>
      </c>
      <c r="E18" s="75">
        <v>248.10640100649601</v>
      </c>
      <c r="F18" s="8">
        <f t="shared" ref="F18:F24" si="6">C18-241</f>
        <v>4.5625752105896709</v>
      </c>
      <c r="G18" s="12">
        <f t="shared" si="4"/>
        <v>5.9017160686427417</v>
      </c>
      <c r="H18" s="13">
        <f t="shared" si="4"/>
        <v>7.1064010064960144</v>
      </c>
      <c r="I18" s="8">
        <f t="shared" si="5"/>
        <v>5.1065745626215159E-2</v>
      </c>
      <c r="J18" s="12">
        <f t="shared" si="5"/>
        <v>6.6053822152886063E-2</v>
      </c>
      <c r="K18" s="34">
        <f t="shared" si="5"/>
        <v>7.9537026649628473E-2</v>
      </c>
    </row>
    <row r="19" spans="2:11" x14ac:dyDescent="0.25">
      <c r="B19" s="1">
        <v>0.75</v>
      </c>
      <c r="C19" s="73">
        <v>256.98525300965326</v>
      </c>
      <c r="D19" s="74">
        <v>261.5768774580186</v>
      </c>
      <c r="E19" s="75">
        <v>257.9929399899143</v>
      </c>
      <c r="F19" s="8">
        <f t="shared" si="6"/>
        <v>15.985253009653263</v>
      </c>
      <c r="G19" s="12">
        <f t="shared" si="4"/>
        <v>20.5768774580186</v>
      </c>
      <c r="H19" s="13">
        <f t="shared" si="4"/>
        <v>16.992939989914305</v>
      </c>
      <c r="I19" s="8">
        <f t="shared" si="5"/>
        <v>0.17891187022342692</v>
      </c>
      <c r="J19" s="12">
        <f t="shared" si="5"/>
        <v>0.23030274385705432</v>
      </c>
      <c r="K19" s="34">
        <f t="shared" si="5"/>
        <v>0.19019021296404087</v>
      </c>
    </row>
    <row r="20" spans="2:11" x14ac:dyDescent="0.25">
      <c r="B20" s="1">
        <v>0.1875</v>
      </c>
      <c r="C20" s="73">
        <v>285.93081530375258</v>
      </c>
      <c r="D20" s="74">
        <v>291.1596737309381</v>
      </c>
      <c r="E20" s="75">
        <v>293.4718731635345</v>
      </c>
      <c r="F20" s="8">
        <f t="shared" si="6"/>
        <v>44.930815303752581</v>
      </c>
      <c r="G20" s="12">
        <f t="shared" si="4"/>
        <v>50.159673730938096</v>
      </c>
      <c r="H20" s="13">
        <f t="shared" si="4"/>
        <v>52.471873163534497</v>
      </c>
      <c r="I20" s="8">
        <f t="shared" si="5"/>
        <v>0.50287950974584616</v>
      </c>
      <c r="J20" s="12">
        <f t="shared" si="5"/>
        <v>0.56140250214242249</v>
      </c>
      <c r="K20" s="34">
        <f t="shared" si="5"/>
        <v>0.5872813496380207</v>
      </c>
    </row>
    <row r="21" spans="2:11" x14ac:dyDescent="0.25">
      <c r="B21" s="1">
        <v>4.6875E-2</v>
      </c>
      <c r="C21" s="73">
        <v>312.59125863915114</v>
      </c>
      <c r="D21" s="74">
        <v>309.6836971276864</v>
      </c>
      <c r="E21" s="75">
        <v>311.05259272020282</v>
      </c>
      <c r="F21" s="8">
        <f t="shared" si="6"/>
        <v>71.591258639151135</v>
      </c>
      <c r="G21" s="12">
        <f t="shared" si="4"/>
        <v>68.683697127686401</v>
      </c>
      <c r="H21" s="13">
        <f t="shared" si="4"/>
        <v>70.052592720202824</v>
      </c>
      <c r="I21" s="8">
        <f t="shared" si="5"/>
        <v>0.80127139476896081</v>
      </c>
      <c r="J21" s="12">
        <f t="shared" si="5"/>
        <v>0.76872907169833626</v>
      </c>
      <c r="K21" s="34">
        <f t="shared" si="5"/>
        <v>0.78405017236842389</v>
      </c>
    </row>
    <row r="22" spans="2:11" x14ac:dyDescent="0.25">
      <c r="B22" s="1">
        <v>1.171875E-2</v>
      </c>
      <c r="C22" s="73">
        <v>325.25238078211225</v>
      </c>
      <c r="D22" s="74">
        <v>321.87404928506237</v>
      </c>
      <c r="E22" s="75">
        <v>328.83440002881883</v>
      </c>
      <c r="F22" s="8">
        <f t="shared" si="6"/>
        <v>84.252380782112255</v>
      </c>
      <c r="G22" s="12">
        <f t="shared" si="4"/>
        <v>80.87404928506237</v>
      </c>
      <c r="H22" s="13">
        <f t="shared" si="4"/>
        <v>87.834400028818834</v>
      </c>
      <c r="I22" s="8">
        <f t="shared" si="5"/>
        <v>0.94297856952287173</v>
      </c>
      <c r="J22" s="12">
        <f t="shared" si="5"/>
        <v>0.90516724392127501</v>
      </c>
      <c r="K22" s="34">
        <f t="shared" si="5"/>
        <v>0.98306963109178003</v>
      </c>
    </row>
    <row r="23" spans="2:11" x14ac:dyDescent="0.25">
      <c r="B23" s="1">
        <v>2.9296875E-3</v>
      </c>
      <c r="C23" s="73">
        <v>320.97296660580713</v>
      </c>
      <c r="D23" s="74">
        <v>319.99722164339795</v>
      </c>
      <c r="E23" s="75">
        <v>321.66395010984337</v>
      </c>
      <c r="F23" s="8">
        <f t="shared" si="6"/>
        <v>79.97296660580713</v>
      </c>
      <c r="G23" s="12">
        <f t="shared" si="4"/>
        <v>78.99722164339795</v>
      </c>
      <c r="H23" s="13">
        <f t="shared" si="4"/>
        <v>80.66395010984337</v>
      </c>
      <c r="I23" s="8">
        <f t="shared" si="5"/>
        <v>0.89508204931884139</v>
      </c>
      <c r="J23" s="12">
        <f t="shared" si="5"/>
        <v>0.88416121147033866</v>
      </c>
      <c r="K23" s="34">
        <f t="shared" si="5"/>
        <v>0.9028157493063238</v>
      </c>
    </row>
    <row r="24" spans="2:11" ht="15.75" thickBot="1" x14ac:dyDescent="0.3">
      <c r="B24" s="14">
        <v>7.32421875E-4</v>
      </c>
      <c r="C24" s="76">
        <v>311.48817671213482</v>
      </c>
      <c r="D24" s="77">
        <v>312.42536318419496</v>
      </c>
      <c r="E24" s="78">
        <v>320.4461314963213</v>
      </c>
      <c r="F24" s="18">
        <f t="shared" si="6"/>
        <v>70.488176712134816</v>
      </c>
      <c r="G24" s="19">
        <f t="shared" si="4"/>
        <v>71.425363184194964</v>
      </c>
      <c r="H24" s="20">
        <f t="shared" si="4"/>
        <v>79.4461314963213</v>
      </c>
      <c r="I24" s="18">
        <f t="shared" si="5"/>
        <v>0.78892536243197053</v>
      </c>
      <c r="J24" s="19">
        <f t="shared" si="5"/>
        <v>0.79941464179233601</v>
      </c>
      <c r="K24" s="35">
        <f t="shared" si="5"/>
        <v>0.88918554867036526</v>
      </c>
    </row>
    <row r="26" spans="2:11" ht="15.75" thickBot="1" x14ac:dyDescent="0.3"/>
    <row r="27" spans="2:11" ht="15.75" thickBot="1" x14ac:dyDescent="0.3">
      <c r="C27" s="89" t="s">
        <v>7</v>
      </c>
      <c r="D27" s="90"/>
      <c r="E27" s="91"/>
    </row>
    <row r="28" spans="2:11" x14ac:dyDescent="0.25">
      <c r="B28" s="29" t="s">
        <v>4</v>
      </c>
      <c r="C28" s="32">
        <v>47771</v>
      </c>
      <c r="D28" s="32">
        <v>49502</v>
      </c>
      <c r="E28" s="32">
        <v>47616</v>
      </c>
    </row>
    <row r="29" spans="2:11" x14ac:dyDescent="0.25">
      <c r="C29" s="32">
        <v>49682</v>
      </c>
      <c r="D29" s="32">
        <v>49953</v>
      </c>
      <c r="E29" s="32">
        <v>48713</v>
      </c>
    </row>
    <row r="30" spans="2:11" x14ac:dyDescent="0.25">
      <c r="C30" s="32">
        <v>50131</v>
      </c>
      <c r="D30" s="32">
        <v>50389</v>
      </c>
      <c r="E30" s="32">
        <v>49732</v>
      </c>
    </row>
    <row r="31" spans="2:11" x14ac:dyDescent="0.25">
      <c r="C31" s="32">
        <v>51618</v>
      </c>
      <c r="D31" s="32">
        <v>51947</v>
      </c>
      <c r="E31" s="32">
        <v>51585</v>
      </c>
    </row>
    <row r="32" spans="2:11" x14ac:dyDescent="0.25">
      <c r="C32" s="32">
        <v>53114</v>
      </c>
      <c r="D32" s="32">
        <v>54090</v>
      </c>
      <c r="E32" s="32">
        <v>52429</v>
      </c>
    </row>
    <row r="33" spans="2:5" x14ac:dyDescent="0.25">
      <c r="C33" s="32">
        <v>54144</v>
      </c>
      <c r="D33" s="32">
        <v>54934</v>
      </c>
      <c r="E33" s="32">
        <v>53907</v>
      </c>
    </row>
    <row r="34" spans="2:5" x14ac:dyDescent="0.25">
      <c r="C34" s="32">
        <v>54744</v>
      </c>
      <c r="D34" s="32">
        <v>55886</v>
      </c>
      <c r="E34" s="32">
        <v>54924</v>
      </c>
    </row>
    <row r="35" spans="2:5" x14ac:dyDescent="0.25">
      <c r="C35" s="32">
        <v>54762</v>
      </c>
      <c r="D35" s="32">
        <v>54926</v>
      </c>
      <c r="E35" s="32">
        <v>55157</v>
      </c>
    </row>
    <row r="37" spans="2:5" ht="15.75" thickBot="1" x14ac:dyDescent="0.3"/>
    <row r="38" spans="2:5" ht="15.75" thickBot="1" x14ac:dyDescent="0.3">
      <c r="B38" s="30" t="s">
        <v>5</v>
      </c>
      <c r="C38" s="89" t="s">
        <v>7</v>
      </c>
      <c r="D38" s="90"/>
      <c r="E38" s="91"/>
    </row>
    <row r="39" spans="2:5" x14ac:dyDescent="0.25">
      <c r="C39" s="32">
        <v>47015</v>
      </c>
      <c r="D39" s="32">
        <v>48864</v>
      </c>
      <c r="E39" s="32">
        <v>46101</v>
      </c>
    </row>
    <row r="40" spans="2:5" x14ac:dyDescent="0.25">
      <c r="C40" s="32">
        <v>49683</v>
      </c>
      <c r="D40" s="32">
        <v>49954</v>
      </c>
      <c r="E40" s="32">
        <v>48610</v>
      </c>
    </row>
    <row r="41" spans="2:5" x14ac:dyDescent="0.25">
      <c r="C41" s="32">
        <v>50588</v>
      </c>
      <c r="D41" s="32">
        <v>50523</v>
      </c>
      <c r="E41" s="32">
        <v>49892</v>
      </c>
    </row>
    <row r="42" spans="2:5" x14ac:dyDescent="0.25">
      <c r="C42" s="32">
        <v>52601</v>
      </c>
      <c r="D42" s="32">
        <v>52791</v>
      </c>
      <c r="E42" s="32">
        <v>51724</v>
      </c>
    </row>
    <row r="43" spans="2:5" x14ac:dyDescent="0.25">
      <c r="C43" s="32">
        <v>53937</v>
      </c>
      <c r="D43" s="32">
        <v>54511</v>
      </c>
      <c r="E43" s="32">
        <v>53272</v>
      </c>
    </row>
    <row r="44" spans="2:5" x14ac:dyDescent="0.25">
      <c r="C44" s="32">
        <v>55595</v>
      </c>
      <c r="D44" s="32">
        <v>56485</v>
      </c>
      <c r="E44" s="32">
        <v>55332</v>
      </c>
    </row>
    <row r="45" spans="2:5" x14ac:dyDescent="0.25">
      <c r="C45" s="32">
        <v>56072</v>
      </c>
      <c r="D45" s="32">
        <v>57012</v>
      </c>
      <c r="E45" s="32">
        <v>55950</v>
      </c>
    </row>
    <row r="46" spans="2:5" x14ac:dyDescent="0.25">
      <c r="C46" s="32">
        <v>55573</v>
      </c>
      <c r="D46" s="32">
        <v>56599</v>
      </c>
      <c r="E46" s="32">
        <v>56354</v>
      </c>
    </row>
    <row r="48" spans="2:5" ht="15.75" thickBot="1" x14ac:dyDescent="0.3"/>
    <row r="49" spans="2:5" ht="15.75" thickBot="1" x14ac:dyDescent="0.3">
      <c r="C49" s="89" t="s">
        <v>8</v>
      </c>
      <c r="D49" s="90"/>
      <c r="E49" s="91"/>
    </row>
    <row r="50" spans="2:5" x14ac:dyDescent="0.25">
      <c r="B50" s="29" t="s">
        <v>4</v>
      </c>
      <c r="C50" s="32">
        <v>29031</v>
      </c>
      <c r="D50" s="32">
        <v>29791</v>
      </c>
      <c r="E50" s="32">
        <v>28553</v>
      </c>
    </row>
    <row r="51" spans="2:5" x14ac:dyDescent="0.25">
      <c r="C51" s="32">
        <v>29647</v>
      </c>
      <c r="D51" s="32">
        <v>29576</v>
      </c>
      <c r="E51" s="32">
        <v>28936</v>
      </c>
    </row>
    <row r="52" spans="2:5" x14ac:dyDescent="0.25">
      <c r="C52" s="32">
        <v>28561</v>
      </c>
      <c r="D52" s="32">
        <v>28847</v>
      </c>
      <c r="E52" s="32">
        <v>28385</v>
      </c>
    </row>
    <row r="53" spans="2:5" x14ac:dyDescent="0.25">
      <c r="C53" s="32">
        <v>27460</v>
      </c>
      <c r="D53" s="32">
        <v>27847</v>
      </c>
      <c r="E53" s="32">
        <v>27401</v>
      </c>
    </row>
    <row r="54" spans="2:5" x14ac:dyDescent="0.25">
      <c r="C54" s="32">
        <v>27344</v>
      </c>
      <c r="D54" s="32">
        <v>27546</v>
      </c>
      <c r="E54" s="32">
        <v>27328</v>
      </c>
    </row>
    <row r="55" spans="2:5" x14ac:dyDescent="0.25">
      <c r="C55" s="32">
        <v>27866</v>
      </c>
      <c r="D55" s="32">
        <v>28099</v>
      </c>
      <c r="E55" s="32">
        <v>27344</v>
      </c>
    </row>
    <row r="56" spans="2:5" x14ac:dyDescent="0.25">
      <c r="C56" s="32">
        <v>28218</v>
      </c>
      <c r="D56" s="32">
        <v>28595</v>
      </c>
      <c r="E56" s="32">
        <v>28271</v>
      </c>
    </row>
    <row r="57" spans="2:5" x14ac:dyDescent="0.25">
      <c r="C57" s="32">
        <v>28219</v>
      </c>
      <c r="D57" s="32">
        <v>28183</v>
      </c>
      <c r="E57" s="32">
        <v>28671</v>
      </c>
    </row>
    <row r="59" spans="2:5" ht="15.75" thickBot="1" x14ac:dyDescent="0.3"/>
    <row r="60" spans="2:5" ht="15.75" thickBot="1" x14ac:dyDescent="0.3">
      <c r="B60" s="30" t="s">
        <v>5</v>
      </c>
      <c r="C60" s="89" t="s">
        <v>8</v>
      </c>
      <c r="D60" s="90"/>
      <c r="E60" s="91"/>
    </row>
    <row r="61" spans="2:5" x14ac:dyDescent="0.25">
      <c r="C61">
        <v>28872</v>
      </c>
      <c r="D61">
        <v>30148</v>
      </c>
      <c r="E61">
        <v>27980</v>
      </c>
    </row>
    <row r="62" spans="2:5" x14ac:dyDescent="0.25">
      <c r="C62">
        <v>30093</v>
      </c>
      <c r="D62">
        <v>30171</v>
      </c>
      <c r="E62">
        <v>29284</v>
      </c>
    </row>
    <row r="63" spans="2:5" x14ac:dyDescent="0.25">
      <c r="C63">
        <v>29903</v>
      </c>
      <c r="D63">
        <v>29572</v>
      </c>
      <c r="E63">
        <v>29428</v>
      </c>
    </row>
    <row r="64" spans="2:5" x14ac:dyDescent="0.25">
      <c r="C64">
        <v>29209</v>
      </c>
      <c r="D64">
        <v>28982</v>
      </c>
      <c r="E64">
        <v>28253</v>
      </c>
    </row>
    <row r="65" spans="3:5" x14ac:dyDescent="0.25">
      <c r="C65">
        <v>28247</v>
      </c>
      <c r="D65">
        <v>28732</v>
      </c>
      <c r="E65">
        <v>27994</v>
      </c>
    </row>
    <row r="66" spans="3:5" x14ac:dyDescent="0.25">
      <c r="C66">
        <v>28306</v>
      </c>
      <c r="D66">
        <v>28977</v>
      </c>
      <c r="E66">
        <v>27947</v>
      </c>
    </row>
    <row r="67" spans="3:5" x14ac:dyDescent="0.25">
      <c r="C67">
        <v>28823</v>
      </c>
      <c r="D67">
        <v>29370</v>
      </c>
      <c r="E67">
        <v>28716</v>
      </c>
    </row>
    <row r="68" spans="3:5" x14ac:dyDescent="0.25">
      <c r="C68">
        <v>29175</v>
      </c>
      <c r="D68">
        <v>29652</v>
      </c>
      <c r="E68">
        <v>29002</v>
      </c>
    </row>
  </sheetData>
  <mergeCells count="10">
    <mergeCell ref="F3:H3"/>
    <mergeCell ref="I3:K3"/>
    <mergeCell ref="C16:E16"/>
    <mergeCell ref="F16:H16"/>
    <mergeCell ref="I16:K16"/>
    <mergeCell ref="C27:E27"/>
    <mergeCell ref="C38:E38"/>
    <mergeCell ref="C49:E49"/>
    <mergeCell ref="C60:E60"/>
    <mergeCell ref="C3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23B30-AAFA-4BEC-AB61-731E5C518672}">
  <dimension ref="B1:K68"/>
  <sheetViews>
    <sheetView topLeftCell="A52" workbookViewId="0">
      <selection activeCell="E61" sqref="E61:E68"/>
    </sheetView>
  </sheetViews>
  <sheetFormatPr defaultRowHeight="15" x14ac:dyDescent="0.25"/>
  <cols>
    <col min="2" max="2" width="15.7109375" bestFit="1" customWidth="1"/>
    <col min="3" max="5" width="9.5703125" bestFit="1" customWidth="1"/>
    <col min="7" max="7" width="8.85546875" customWidth="1"/>
  </cols>
  <sheetData>
    <row r="1" spans="2:11" x14ac:dyDescent="0.25">
      <c r="B1" t="s">
        <v>12</v>
      </c>
    </row>
    <row r="2" spans="2:11" ht="15.75" thickBot="1" x14ac:dyDescent="0.3"/>
    <row r="3" spans="2:11" ht="15.75" thickBot="1" x14ac:dyDescent="0.3">
      <c r="B3" s="29" t="s">
        <v>4</v>
      </c>
      <c r="C3" s="96" t="s">
        <v>6</v>
      </c>
      <c r="D3" s="96"/>
      <c r="E3" s="96"/>
      <c r="F3" s="92" t="s">
        <v>1</v>
      </c>
      <c r="G3" s="92"/>
      <c r="H3" s="93"/>
      <c r="I3" s="94" t="s">
        <v>0</v>
      </c>
      <c r="J3" s="95"/>
      <c r="K3" s="95"/>
    </row>
    <row r="4" spans="2:11" x14ac:dyDescent="0.25">
      <c r="B4" s="1">
        <v>16</v>
      </c>
      <c r="C4" s="70">
        <v>230.16248193519633</v>
      </c>
      <c r="D4" s="71">
        <v>234.33004521167283</v>
      </c>
      <c r="E4" s="72">
        <v>230.26466120945739</v>
      </c>
      <c r="F4" s="82">
        <f>C4-226</f>
        <v>4.1624819351963254</v>
      </c>
      <c r="G4" s="83">
        <f t="shared" ref="G4:H11" si="0">D4-226</f>
        <v>8.3300452116728252</v>
      </c>
      <c r="H4" s="83">
        <f t="shared" si="0"/>
        <v>4.2646612094573868</v>
      </c>
      <c r="I4" s="84">
        <f>F4/74.6*0.806</f>
        <v>4.4972660050512585E-2</v>
      </c>
      <c r="J4" s="51">
        <f t="shared" ref="J4:K11" si="1">G4/74.6*0.806</f>
        <v>9.000022038348926E-2</v>
      </c>
      <c r="K4" s="67">
        <f t="shared" si="1"/>
        <v>4.6076634515048988E-2</v>
      </c>
    </row>
    <row r="5" spans="2:11" x14ac:dyDescent="0.25">
      <c r="B5" s="1">
        <v>4</v>
      </c>
      <c r="C5" s="73">
        <v>243.71445965725832</v>
      </c>
      <c r="D5" s="74">
        <v>239.89391007982368</v>
      </c>
      <c r="E5" s="75">
        <v>242.81916280039616</v>
      </c>
      <c r="F5" s="53">
        <f t="shared" ref="F5:F11" si="2">C5-226</f>
        <v>17.714459657258317</v>
      </c>
      <c r="G5" s="54">
        <f t="shared" si="0"/>
        <v>13.893910079823684</v>
      </c>
      <c r="H5" s="54">
        <f t="shared" si="0"/>
        <v>16.819162800396157</v>
      </c>
      <c r="I5" s="85">
        <f t="shared" ref="I5:I11" si="3">F5/74.6*0.806</f>
        <v>0.19139215125670517</v>
      </c>
      <c r="J5" s="86">
        <f t="shared" si="1"/>
        <v>0.15011382740399318</v>
      </c>
      <c r="K5" s="68">
        <f t="shared" si="1"/>
        <v>0.18171910478712203</v>
      </c>
    </row>
    <row r="6" spans="2:11" x14ac:dyDescent="0.25">
      <c r="B6" s="1">
        <v>1</v>
      </c>
      <c r="C6" s="73">
        <v>259.83753025713816</v>
      </c>
      <c r="D6" s="74">
        <v>262.3766106548112</v>
      </c>
      <c r="E6" s="75">
        <v>256.67577729016693</v>
      </c>
      <c r="F6" s="53">
        <f t="shared" si="2"/>
        <v>33.837530257138155</v>
      </c>
      <c r="G6" s="54">
        <f t="shared" si="0"/>
        <v>36.376610654811202</v>
      </c>
      <c r="H6" s="54">
        <f t="shared" si="0"/>
        <v>30.675777290166934</v>
      </c>
      <c r="I6" s="85">
        <f t="shared" si="3"/>
        <v>0.36559047435996456</v>
      </c>
      <c r="J6" s="86">
        <f t="shared" si="1"/>
        <v>0.39302343415251789</v>
      </c>
      <c r="K6" s="68">
        <f t="shared" si="1"/>
        <v>0.33142997983746053</v>
      </c>
    </row>
    <row r="7" spans="2:11" x14ac:dyDescent="0.25">
      <c r="B7" s="1">
        <v>0.25</v>
      </c>
      <c r="C7" s="73">
        <v>286.28102452207975</v>
      </c>
      <c r="D7" s="74">
        <v>283.40887582806198</v>
      </c>
      <c r="E7" s="75">
        <v>285.62765312310489</v>
      </c>
      <c r="F7" s="53">
        <f t="shared" si="2"/>
        <v>60.281024522079747</v>
      </c>
      <c r="G7" s="54">
        <f t="shared" si="0"/>
        <v>57.40887582806198</v>
      </c>
      <c r="H7" s="54">
        <f t="shared" si="0"/>
        <v>59.627653123104892</v>
      </c>
      <c r="I7" s="85">
        <f t="shared" si="3"/>
        <v>0.65129364295973569</v>
      </c>
      <c r="J7" s="86">
        <f t="shared" si="1"/>
        <v>0.62026211685546873</v>
      </c>
      <c r="K7" s="68">
        <f t="shared" si="1"/>
        <v>0.64423442918528895</v>
      </c>
    </row>
    <row r="8" spans="2:11" x14ac:dyDescent="0.25">
      <c r="B8" s="1">
        <v>6.25E-2</v>
      </c>
      <c r="C8" s="73">
        <v>300.21790808240888</v>
      </c>
      <c r="D8" s="74">
        <v>304.63776169708979</v>
      </c>
      <c r="E8" s="75">
        <v>298.82913179017652</v>
      </c>
      <c r="F8" s="53">
        <f t="shared" si="2"/>
        <v>74.217908082408883</v>
      </c>
      <c r="G8" s="54">
        <f t="shared" si="0"/>
        <v>78.637761697089786</v>
      </c>
      <c r="H8" s="54">
        <f t="shared" si="0"/>
        <v>72.829131790176518</v>
      </c>
      <c r="I8" s="85">
        <f t="shared" si="3"/>
        <v>0.80187176828983331</v>
      </c>
      <c r="J8" s="86">
        <f t="shared" si="1"/>
        <v>0.84962514648598364</v>
      </c>
      <c r="K8" s="68">
        <f t="shared" si="1"/>
        <v>0.78686702711638445</v>
      </c>
    </row>
    <row r="9" spans="2:11" x14ac:dyDescent="0.25">
      <c r="B9" s="1">
        <v>1.5625E-2</v>
      </c>
      <c r="C9" s="73">
        <v>303.45187903235603</v>
      </c>
      <c r="D9" s="74">
        <v>302.46990816045644</v>
      </c>
      <c r="E9" s="75">
        <v>307.31433041607585</v>
      </c>
      <c r="F9" s="53">
        <f t="shared" si="2"/>
        <v>77.451879032356032</v>
      </c>
      <c r="G9" s="54">
        <f t="shared" si="0"/>
        <v>76.469908160456441</v>
      </c>
      <c r="H9" s="54">
        <f t="shared" si="0"/>
        <v>81.314330416075848</v>
      </c>
      <c r="I9" s="85">
        <f t="shared" si="3"/>
        <v>0.83681252681071017</v>
      </c>
      <c r="J9" s="86">
        <f t="shared" si="1"/>
        <v>0.82620302918670119</v>
      </c>
      <c r="K9" s="68">
        <f t="shared" si="1"/>
        <v>0.87854356991095361</v>
      </c>
    </row>
    <row r="10" spans="2:11" x14ac:dyDescent="0.25">
      <c r="B10" s="1">
        <v>3.90625E-3</v>
      </c>
      <c r="C10" s="73">
        <v>301.28520514082055</v>
      </c>
      <c r="D10" s="74">
        <v>300.52246105398768</v>
      </c>
      <c r="E10" s="75">
        <v>299.14120423049746</v>
      </c>
      <c r="F10" s="53">
        <f t="shared" si="2"/>
        <v>75.285205140820551</v>
      </c>
      <c r="G10" s="54">
        <f t="shared" si="0"/>
        <v>74.522461053987683</v>
      </c>
      <c r="H10" s="54">
        <f t="shared" si="0"/>
        <v>73.141204230497465</v>
      </c>
      <c r="I10" s="85">
        <f t="shared" si="3"/>
        <v>0.81340315473862423</v>
      </c>
      <c r="J10" s="86">
        <f t="shared" si="1"/>
        <v>0.80516224677632819</v>
      </c>
      <c r="K10" s="68">
        <f t="shared" si="1"/>
        <v>0.7902387481203883</v>
      </c>
    </row>
    <row r="11" spans="2:11" ht="15.75" thickBot="1" x14ac:dyDescent="0.3">
      <c r="B11" s="14">
        <v>9.765625E-4</v>
      </c>
      <c r="C11" s="76">
        <v>296.44782896603914</v>
      </c>
      <c r="D11" s="77">
        <v>289.84176320994629</v>
      </c>
      <c r="E11" s="78">
        <v>295.66372409577656</v>
      </c>
      <c r="F11" s="56">
        <f t="shared" si="2"/>
        <v>70.44782896603914</v>
      </c>
      <c r="G11" s="57">
        <f t="shared" si="0"/>
        <v>63.841763209946294</v>
      </c>
      <c r="H11" s="57">
        <f t="shared" si="0"/>
        <v>69.663724095776558</v>
      </c>
      <c r="I11" s="87">
        <f t="shared" si="3"/>
        <v>0.76113874191189745</v>
      </c>
      <c r="J11" s="57">
        <f t="shared" si="1"/>
        <v>0.68976489473480851</v>
      </c>
      <c r="K11" s="69">
        <f t="shared" si="1"/>
        <v>0.75266704586053501</v>
      </c>
    </row>
    <row r="12" spans="2:11" x14ac:dyDescent="0.25">
      <c r="C12" s="54"/>
      <c r="D12" s="54"/>
      <c r="E12" s="54"/>
      <c r="F12" s="12"/>
      <c r="G12" s="12"/>
      <c r="H12" s="12"/>
      <c r="I12" s="12"/>
      <c r="J12" s="12"/>
      <c r="K12" s="12"/>
    </row>
    <row r="13" spans="2:11" x14ac:dyDescent="0.25">
      <c r="C13" s="54"/>
      <c r="D13" s="54"/>
      <c r="E13" s="12" t="s">
        <v>2</v>
      </c>
      <c r="F13" s="12"/>
      <c r="G13" s="12">
        <f>AVERAGE(F10:H11,F23:H24)</f>
        <v>74.586204769081505</v>
      </c>
      <c r="H13" s="12"/>
      <c r="I13" s="12"/>
      <c r="J13" s="12">
        <v>0.80600000000000005</v>
      </c>
      <c r="K13" s="54"/>
    </row>
    <row r="14" spans="2:11" x14ac:dyDescent="0.25">
      <c r="C14" s="54"/>
      <c r="D14" s="54"/>
      <c r="E14" s="54"/>
      <c r="F14" s="54"/>
      <c r="G14" s="54"/>
      <c r="H14" s="54"/>
      <c r="I14" s="54"/>
      <c r="J14" s="54" t="s">
        <v>13</v>
      </c>
      <c r="K14" s="54"/>
    </row>
    <row r="15" spans="2:11" ht="15.75" thickBot="1" x14ac:dyDescent="0.3">
      <c r="C15" s="54"/>
      <c r="D15" s="54"/>
      <c r="E15" s="54"/>
      <c r="F15" s="54"/>
      <c r="G15" s="54"/>
      <c r="H15" s="54"/>
      <c r="I15" s="54"/>
      <c r="J15" s="54"/>
      <c r="K15" s="54"/>
    </row>
    <row r="16" spans="2:11" ht="15.75" thickBot="1" x14ac:dyDescent="0.3">
      <c r="B16" s="30" t="s">
        <v>5</v>
      </c>
      <c r="C16" s="105" t="s">
        <v>6</v>
      </c>
      <c r="D16" s="105"/>
      <c r="E16" s="105"/>
      <c r="F16" s="106" t="s">
        <v>1</v>
      </c>
      <c r="G16" s="106"/>
      <c r="H16" s="107"/>
      <c r="I16" s="108" t="s">
        <v>0</v>
      </c>
      <c r="J16" s="109"/>
      <c r="K16" s="109"/>
    </row>
    <row r="17" spans="2:11" x14ac:dyDescent="0.25">
      <c r="B17" s="22">
        <v>12</v>
      </c>
      <c r="C17" s="79">
        <v>227.79347901013301</v>
      </c>
      <c r="D17" s="80">
        <v>225.18231479238986</v>
      </c>
      <c r="E17" s="81">
        <v>222.13566380079601</v>
      </c>
      <c r="F17" s="50">
        <f>C17-226</f>
        <v>1.7934790101330123</v>
      </c>
      <c r="G17" s="51">
        <f t="shared" ref="G17:H24" si="4">D17-226</f>
        <v>-0.81768520761013974</v>
      </c>
      <c r="H17" s="51">
        <f t="shared" si="4"/>
        <v>-3.86433619920399</v>
      </c>
      <c r="I17" s="84">
        <f>F17/74.6*0.806</f>
        <v>1.9377266516986704E-2</v>
      </c>
      <c r="J17" s="51">
        <f t="shared" ref="J17:K24" si="5">G17/74.6*0.806</f>
        <v>-8.8345077390586148E-3</v>
      </c>
      <c r="K17" s="67">
        <f t="shared" si="5"/>
        <v>-4.175140719247207E-2</v>
      </c>
    </row>
    <row r="18" spans="2:11" x14ac:dyDescent="0.25">
      <c r="B18" s="1">
        <v>3</v>
      </c>
      <c r="C18" s="73">
        <v>232.86979851509477</v>
      </c>
      <c r="D18" s="74">
        <v>226.47498132935027</v>
      </c>
      <c r="E18" s="75">
        <v>236.33418814954786</v>
      </c>
      <c r="F18" s="53">
        <f t="shared" ref="F18:F24" si="6">C18-226</f>
        <v>6.8697985150947716</v>
      </c>
      <c r="G18" s="54">
        <f t="shared" si="4"/>
        <v>0.47498132935027115</v>
      </c>
      <c r="H18" s="54">
        <f t="shared" si="4"/>
        <v>10.334188149547856</v>
      </c>
      <c r="I18" s="85">
        <f t="shared" ref="I18:I24" si="7">F18/74.6*0.806</f>
        <v>7.4223292267645929E-2</v>
      </c>
      <c r="J18" s="86">
        <f t="shared" si="5"/>
        <v>5.131835810406416E-3</v>
      </c>
      <c r="K18" s="68">
        <f t="shared" si="5"/>
        <v>0.11165356097232672</v>
      </c>
    </row>
    <row r="19" spans="2:11" x14ac:dyDescent="0.25">
      <c r="B19" s="1">
        <v>0.75</v>
      </c>
      <c r="C19" s="73">
        <v>241.99466955077446</v>
      </c>
      <c r="D19" s="74">
        <v>246.23714411543742</v>
      </c>
      <c r="E19" s="75">
        <v>246.35522809217747</v>
      </c>
      <c r="F19" s="53">
        <f t="shared" si="6"/>
        <v>15.994669550774461</v>
      </c>
      <c r="G19" s="54">
        <f t="shared" si="4"/>
        <v>20.237144115437417</v>
      </c>
      <c r="H19" s="54">
        <f t="shared" si="4"/>
        <v>20.35522809217747</v>
      </c>
      <c r="I19" s="85">
        <f t="shared" si="7"/>
        <v>0.17281104099094124</v>
      </c>
      <c r="J19" s="86">
        <f t="shared" si="5"/>
        <v>0.21864796457161609</v>
      </c>
      <c r="K19" s="68">
        <f t="shared" si="5"/>
        <v>0.21992377804685043</v>
      </c>
    </row>
    <row r="20" spans="2:11" x14ac:dyDescent="0.25">
      <c r="B20" s="1">
        <v>0.1875</v>
      </c>
      <c r="C20" s="73">
        <v>269.91427439857932</v>
      </c>
      <c r="D20" s="74">
        <v>272.92510880984543</v>
      </c>
      <c r="E20" s="75">
        <v>272.95214289433943</v>
      </c>
      <c r="F20" s="53">
        <f t="shared" si="6"/>
        <v>43.914274398579323</v>
      </c>
      <c r="G20" s="54">
        <f t="shared" si="4"/>
        <v>46.925108809845426</v>
      </c>
      <c r="H20" s="54">
        <f t="shared" si="4"/>
        <v>46.952142894339431</v>
      </c>
      <c r="I20" s="85">
        <f t="shared" si="7"/>
        <v>0.47446253572727803</v>
      </c>
      <c r="J20" s="86">
        <f t="shared" si="5"/>
        <v>0.50699246247634611</v>
      </c>
      <c r="K20" s="68">
        <f t="shared" si="5"/>
        <v>0.50728454655278266</v>
      </c>
    </row>
    <row r="21" spans="2:11" x14ac:dyDescent="0.25">
      <c r="B21" s="1">
        <v>4.6875E-2</v>
      </c>
      <c r="C21" s="73">
        <v>300.39305154306828</v>
      </c>
      <c r="D21" s="74">
        <v>302.13302355470972</v>
      </c>
      <c r="E21" s="75">
        <v>294.34840930373815</v>
      </c>
      <c r="F21" s="53">
        <f t="shared" si="6"/>
        <v>74.393051543068282</v>
      </c>
      <c r="G21" s="54">
        <f t="shared" si="4"/>
        <v>76.133023554709723</v>
      </c>
      <c r="H21" s="54">
        <f t="shared" si="4"/>
        <v>68.348409303738151</v>
      </c>
      <c r="I21" s="85">
        <f t="shared" si="7"/>
        <v>0.80376406895057695</v>
      </c>
      <c r="J21" s="86">
        <f t="shared" si="5"/>
        <v>0.82256323036321777</v>
      </c>
      <c r="K21" s="68">
        <f t="shared" si="5"/>
        <v>0.73845600400553557</v>
      </c>
    </row>
    <row r="22" spans="2:11" x14ac:dyDescent="0.25">
      <c r="B22" s="1">
        <v>1.171875E-2</v>
      </c>
      <c r="C22" s="73">
        <v>305.93796447454986</v>
      </c>
      <c r="D22" s="74">
        <v>305.58709147563951</v>
      </c>
      <c r="E22" s="75">
        <v>306.33488041734529</v>
      </c>
      <c r="F22" s="53">
        <f t="shared" si="6"/>
        <v>79.937964474549858</v>
      </c>
      <c r="G22" s="54">
        <f t="shared" si="4"/>
        <v>79.587091475639511</v>
      </c>
      <c r="H22" s="54">
        <f t="shared" si="4"/>
        <v>80.334880417345289</v>
      </c>
      <c r="I22" s="85">
        <f t="shared" si="7"/>
        <v>0.86367291375988187</v>
      </c>
      <c r="J22" s="86">
        <f t="shared" si="5"/>
        <v>0.85988198028640017</v>
      </c>
      <c r="K22" s="68">
        <f t="shared" si="5"/>
        <v>0.86796130853056719</v>
      </c>
    </row>
    <row r="23" spans="2:11" x14ac:dyDescent="0.25">
      <c r="B23" s="1">
        <v>2.9296875E-3</v>
      </c>
      <c r="C23" s="73">
        <v>303.70892132811935</v>
      </c>
      <c r="D23" s="74">
        <v>302.45714970634066</v>
      </c>
      <c r="E23" s="75">
        <v>308.33614742631102</v>
      </c>
      <c r="F23" s="53">
        <f t="shared" si="6"/>
        <v>77.708921328119345</v>
      </c>
      <c r="G23" s="54">
        <f t="shared" si="4"/>
        <v>76.457149706340658</v>
      </c>
      <c r="H23" s="54">
        <f t="shared" si="4"/>
        <v>82.336147426311015</v>
      </c>
      <c r="I23" s="85">
        <f t="shared" si="7"/>
        <v>0.83958968619925212</v>
      </c>
      <c r="J23" s="86">
        <f t="shared" si="5"/>
        <v>0.82606518315429722</v>
      </c>
      <c r="K23" s="68">
        <f t="shared" si="5"/>
        <v>0.88958357675075983</v>
      </c>
    </row>
    <row r="24" spans="2:11" ht="15.75" thickBot="1" x14ac:dyDescent="0.3">
      <c r="B24" s="14">
        <v>7.32421875E-4</v>
      </c>
      <c r="C24" s="76">
        <v>303.893264901213</v>
      </c>
      <c r="D24" s="77">
        <v>300.51715139725763</v>
      </c>
      <c r="E24" s="78">
        <v>305.2196357726686</v>
      </c>
      <c r="F24" s="56">
        <f t="shared" si="6"/>
        <v>77.893264901213001</v>
      </c>
      <c r="G24" s="57">
        <f t="shared" si="4"/>
        <v>74.517151397257635</v>
      </c>
      <c r="H24" s="57">
        <f t="shared" si="4"/>
        <v>79.219635772668596</v>
      </c>
      <c r="I24" s="87">
        <f t="shared" si="7"/>
        <v>0.84158138753857481</v>
      </c>
      <c r="J24" s="57">
        <f t="shared" si="5"/>
        <v>0.80510487970763622</v>
      </c>
      <c r="K24" s="69">
        <f t="shared" si="5"/>
        <v>0.85591188247682171</v>
      </c>
    </row>
    <row r="26" spans="2:11" ht="15.75" thickBot="1" x14ac:dyDescent="0.3"/>
    <row r="27" spans="2:11" ht="15.75" thickBot="1" x14ac:dyDescent="0.3">
      <c r="C27" s="89" t="s">
        <v>7</v>
      </c>
      <c r="D27" s="90"/>
      <c r="E27" s="91"/>
    </row>
    <row r="28" spans="2:11" x14ac:dyDescent="0.25">
      <c r="B28" s="29" t="s">
        <v>4</v>
      </c>
      <c r="C28" s="32">
        <v>45540</v>
      </c>
      <c r="D28" s="32">
        <v>48050</v>
      </c>
      <c r="E28" s="32">
        <v>45764</v>
      </c>
    </row>
    <row r="29" spans="2:11" x14ac:dyDescent="0.25">
      <c r="C29" s="32">
        <v>48008</v>
      </c>
      <c r="D29" s="32">
        <v>48385</v>
      </c>
      <c r="E29" s="32">
        <v>47682</v>
      </c>
    </row>
    <row r="30" spans="2:11" x14ac:dyDescent="0.25">
      <c r="C30" s="32">
        <v>49705</v>
      </c>
      <c r="D30" s="32">
        <v>50259</v>
      </c>
      <c r="E30" s="32">
        <v>48967</v>
      </c>
    </row>
    <row r="31" spans="2:11" x14ac:dyDescent="0.25">
      <c r="C31" s="32">
        <v>51877</v>
      </c>
      <c r="D31" s="32">
        <v>51534</v>
      </c>
      <c r="E31" s="32">
        <v>50880</v>
      </c>
    </row>
    <row r="32" spans="2:11" x14ac:dyDescent="0.25">
      <c r="C32" s="32">
        <v>52508</v>
      </c>
      <c r="D32" s="32">
        <v>53997</v>
      </c>
      <c r="E32" s="32">
        <v>52913</v>
      </c>
    </row>
    <row r="33" spans="2:5" x14ac:dyDescent="0.25">
      <c r="C33" s="32">
        <v>53639</v>
      </c>
      <c r="D33" s="32">
        <v>52048</v>
      </c>
      <c r="E33" s="32">
        <v>53477</v>
      </c>
    </row>
    <row r="34" spans="2:5" x14ac:dyDescent="0.25">
      <c r="C34" s="32">
        <v>54220</v>
      </c>
      <c r="D34" s="32">
        <v>54514</v>
      </c>
      <c r="E34" s="32">
        <v>54232</v>
      </c>
    </row>
    <row r="35" spans="2:5" x14ac:dyDescent="0.25">
      <c r="C35" s="32">
        <v>54819</v>
      </c>
      <c r="D35" s="32">
        <v>54777</v>
      </c>
      <c r="E35" s="32">
        <v>55113</v>
      </c>
    </row>
    <row r="37" spans="2:5" ht="15.75" thickBot="1" x14ac:dyDescent="0.3"/>
    <row r="38" spans="2:5" ht="15.75" thickBot="1" x14ac:dyDescent="0.3">
      <c r="B38" s="30" t="s">
        <v>5</v>
      </c>
      <c r="C38" s="89" t="s">
        <v>7</v>
      </c>
      <c r="D38" s="90"/>
      <c r="E38" s="91"/>
    </row>
    <row r="39" spans="2:5" x14ac:dyDescent="0.25">
      <c r="C39" s="32">
        <v>44529</v>
      </c>
      <c r="D39" s="32">
        <v>45529</v>
      </c>
      <c r="E39" s="32">
        <v>43142</v>
      </c>
    </row>
    <row r="40" spans="2:5" x14ac:dyDescent="0.25">
      <c r="C40" s="32">
        <v>46412</v>
      </c>
      <c r="D40" s="32">
        <v>45983</v>
      </c>
      <c r="E40" s="32">
        <v>45800</v>
      </c>
    </row>
    <row r="41" spans="2:5" x14ac:dyDescent="0.25">
      <c r="C41" s="32">
        <v>48231</v>
      </c>
      <c r="D41" s="32">
        <v>48106</v>
      </c>
      <c r="E41" s="32">
        <v>47703</v>
      </c>
    </row>
    <row r="42" spans="2:5" x14ac:dyDescent="0.25">
      <c r="C42" s="32">
        <v>49700</v>
      </c>
      <c r="D42" s="32">
        <v>50889</v>
      </c>
      <c r="E42" s="32">
        <v>48889</v>
      </c>
    </row>
    <row r="43" spans="2:5" x14ac:dyDescent="0.25">
      <c r="C43" s="32">
        <v>52439</v>
      </c>
      <c r="D43" s="32">
        <v>52683</v>
      </c>
      <c r="E43" s="32">
        <v>51141</v>
      </c>
    </row>
    <row r="44" spans="2:5" x14ac:dyDescent="0.25">
      <c r="C44" s="32">
        <v>53597</v>
      </c>
      <c r="D44" s="32">
        <v>54050</v>
      </c>
      <c r="E44" s="32">
        <v>53337</v>
      </c>
    </row>
    <row r="45" spans="2:5" x14ac:dyDescent="0.25">
      <c r="C45" s="32">
        <v>53675</v>
      </c>
      <c r="D45" s="32">
        <v>54332</v>
      </c>
      <c r="E45" s="32">
        <v>54241</v>
      </c>
    </row>
    <row r="46" spans="2:5" x14ac:dyDescent="0.25">
      <c r="C46" s="32">
        <v>54875</v>
      </c>
      <c r="D46" s="32">
        <v>54822</v>
      </c>
      <c r="E46" s="32">
        <v>54613</v>
      </c>
    </row>
    <row r="48" spans="2:5" ht="15.75" thickBot="1" x14ac:dyDescent="0.3"/>
    <row r="49" spans="2:5" ht="15.75" thickBot="1" x14ac:dyDescent="0.3">
      <c r="C49" s="89" t="s">
        <v>8</v>
      </c>
      <c r="D49" s="90"/>
      <c r="E49" s="91"/>
    </row>
    <row r="50" spans="2:5" x14ac:dyDescent="0.25">
      <c r="B50" s="29" t="s">
        <v>4</v>
      </c>
      <c r="C50" s="32">
        <v>28499</v>
      </c>
      <c r="D50" s="32">
        <v>29806</v>
      </c>
      <c r="E50" s="32">
        <v>28633</v>
      </c>
    </row>
    <row r="51" spans="2:5" x14ac:dyDescent="0.25">
      <c r="C51" s="32">
        <v>29193</v>
      </c>
      <c r="D51" s="32">
        <v>29662</v>
      </c>
      <c r="E51" s="32">
        <v>29050</v>
      </c>
    </row>
    <row r="52" spans="2:5" x14ac:dyDescent="0.25">
      <c r="C52" s="32">
        <v>29202</v>
      </c>
      <c r="D52" s="32">
        <v>29367</v>
      </c>
      <c r="E52" s="32">
        <v>28964</v>
      </c>
    </row>
    <row r="53" spans="2:5" x14ac:dyDescent="0.25">
      <c r="C53" s="32">
        <v>28785</v>
      </c>
      <c r="D53" s="32">
        <v>28774</v>
      </c>
      <c r="E53" s="32">
        <v>28272</v>
      </c>
    </row>
    <row r="54" spans="2:5" x14ac:dyDescent="0.25">
      <c r="C54" s="32">
        <v>28260</v>
      </c>
      <c r="D54" s="32">
        <v>28780</v>
      </c>
      <c r="E54" s="32">
        <v>28565</v>
      </c>
    </row>
    <row r="55" spans="2:5" x14ac:dyDescent="0.25">
      <c r="C55" s="32">
        <v>28664</v>
      </c>
      <c r="D55" s="32">
        <v>27874</v>
      </c>
      <c r="E55" s="32">
        <v>28335</v>
      </c>
    </row>
    <row r="56" spans="2:5" x14ac:dyDescent="0.25">
      <c r="C56" s="32">
        <v>29113</v>
      </c>
      <c r="D56" s="32">
        <v>29320</v>
      </c>
      <c r="E56" s="32">
        <v>29257</v>
      </c>
    </row>
    <row r="57" spans="2:5" x14ac:dyDescent="0.25">
      <c r="C57" s="32">
        <v>29749</v>
      </c>
      <c r="D57" s="32">
        <v>30159</v>
      </c>
      <c r="E57" s="32">
        <v>29960</v>
      </c>
    </row>
    <row r="59" spans="2:5" ht="15.75" thickBot="1" x14ac:dyDescent="0.3"/>
    <row r="60" spans="2:5" ht="15.75" thickBot="1" x14ac:dyDescent="0.3">
      <c r="B60" s="30" t="s">
        <v>5</v>
      </c>
      <c r="C60" s="89" t="s">
        <v>8</v>
      </c>
      <c r="D60" s="90"/>
      <c r="E60" s="91"/>
    </row>
    <row r="61" spans="2:5" x14ac:dyDescent="0.25">
      <c r="C61">
        <v>28006</v>
      </c>
      <c r="D61">
        <v>28793</v>
      </c>
      <c r="E61">
        <v>27459</v>
      </c>
    </row>
    <row r="62" spans="2:5" x14ac:dyDescent="0.25">
      <c r="C62">
        <v>28879</v>
      </c>
      <c r="D62">
        <v>29001</v>
      </c>
      <c r="E62">
        <v>28290</v>
      </c>
    </row>
    <row r="63" spans="2:5" x14ac:dyDescent="0.25">
      <c r="C63">
        <v>29436</v>
      </c>
      <c r="D63">
        <v>29096</v>
      </c>
      <c r="E63">
        <v>28845</v>
      </c>
    </row>
    <row r="64" spans="2:5" x14ac:dyDescent="0.25">
      <c r="C64">
        <v>28573</v>
      </c>
      <c r="D64">
        <v>29067</v>
      </c>
      <c r="E64">
        <v>27923</v>
      </c>
    </row>
    <row r="65" spans="3:5" x14ac:dyDescent="0.25">
      <c r="C65">
        <v>28212</v>
      </c>
      <c r="D65">
        <v>28235</v>
      </c>
      <c r="E65">
        <v>27881</v>
      </c>
    </row>
    <row r="66" spans="3:5" x14ac:dyDescent="0.25">
      <c r="C66">
        <v>28485</v>
      </c>
      <c r="D66">
        <v>28748</v>
      </c>
      <c r="E66">
        <v>28322</v>
      </c>
    </row>
    <row r="67" spans="3:5" x14ac:dyDescent="0.25">
      <c r="C67">
        <v>28667</v>
      </c>
      <c r="D67">
        <v>29098</v>
      </c>
      <c r="E67">
        <v>28675</v>
      </c>
    </row>
    <row r="68" spans="3:5" x14ac:dyDescent="0.25">
      <c r="C68">
        <v>29296</v>
      </c>
      <c r="D68">
        <v>29486</v>
      </c>
      <c r="E68">
        <v>29071</v>
      </c>
    </row>
  </sheetData>
  <mergeCells count="10">
    <mergeCell ref="F3:H3"/>
    <mergeCell ref="I3:K3"/>
    <mergeCell ref="C16:E16"/>
    <mergeCell ref="F16:H16"/>
    <mergeCell ref="I16:K16"/>
    <mergeCell ref="C27:E27"/>
    <mergeCell ref="C38:E38"/>
    <mergeCell ref="C49:E49"/>
    <mergeCell ref="C60:E60"/>
    <mergeCell ref="C3:E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1EC3-8BBC-47A5-B8A6-4625810A9684}">
  <dimension ref="B1:K68"/>
  <sheetViews>
    <sheetView tabSelected="1" topLeftCell="A55" workbookViewId="0">
      <selection activeCell="F65" sqref="F65"/>
    </sheetView>
  </sheetViews>
  <sheetFormatPr defaultRowHeight="15" x14ac:dyDescent="0.25"/>
  <cols>
    <col min="2" max="2" width="15.7109375" bestFit="1" customWidth="1"/>
    <col min="3" max="5" width="9.5703125" bestFit="1" customWidth="1"/>
    <col min="7" max="7" width="8.85546875" customWidth="1"/>
  </cols>
  <sheetData>
    <row r="1" spans="2:11" x14ac:dyDescent="0.25">
      <c r="B1" t="s">
        <v>12</v>
      </c>
    </row>
    <row r="2" spans="2:11" ht="15.75" thickBot="1" x14ac:dyDescent="0.3"/>
    <row r="3" spans="2:11" x14ac:dyDescent="0.25">
      <c r="B3" s="29" t="s">
        <v>4</v>
      </c>
      <c r="C3" s="96" t="s">
        <v>6</v>
      </c>
      <c r="D3" s="96"/>
      <c r="E3" s="96"/>
      <c r="F3" s="92" t="s">
        <v>1</v>
      </c>
      <c r="G3" s="92"/>
      <c r="H3" s="93"/>
      <c r="I3" s="94" t="s">
        <v>0</v>
      </c>
      <c r="J3" s="95"/>
      <c r="K3" s="95"/>
    </row>
    <row r="4" spans="2:11" x14ac:dyDescent="0.25">
      <c r="B4" s="1">
        <v>16</v>
      </c>
      <c r="C4" s="71">
        <v>199.60266780190153</v>
      </c>
      <c r="D4" s="71">
        <v>197.55493051881143</v>
      </c>
      <c r="E4" s="72">
        <v>199.38241876540411</v>
      </c>
      <c r="F4" s="82">
        <f>C4-199</f>
        <v>0.60266780190153213</v>
      </c>
      <c r="G4" s="83">
        <f t="shared" ref="G4:H11" si="0">D4-199</f>
        <v>-1.4450694811885683</v>
      </c>
      <c r="H4" s="88">
        <f t="shared" si="0"/>
        <v>0.38241876540411113</v>
      </c>
      <c r="I4" s="82">
        <f>F4/84.6*0.634</f>
        <v>4.5164466478199933E-3</v>
      </c>
      <c r="J4" s="83">
        <f t="shared" ref="J4:K11" si="1">G4/84.6*0.634</f>
        <v>-1.0829480509143645E-2</v>
      </c>
      <c r="K4" s="83">
        <f t="shared" si="1"/>
        <v>2.8658805823428661E-3</v>
      </c>
    </row>
    <row r="5" spans="2:11" x14ac:dyDescent="0.25">
      <c r="B5" s="1">
        <v>4</v>
      </c>
      <c r="C5" s="74">
        <v>209.76951610886508</v>
      </c>
      <c r="D5" s="74">
        <v>199.26563270674632</v>
      </c>
      <c r="E5" s="75">
        <v>211.12339763279684</v>
      </c>
      <c r="F5" s="53">
        <f t="shared" ref="F5:F11" si="2">C5-199</f>
        <v>10.769516108865076</v>
      </c>
      <c r="G5" s="54">
        <f t="shared" si="0"/>
        <v>0.26563270674631667</v>
      </c>
      <c r="H5" s="55">
        <f t="shared" si="0"/>
        <v>12.123397632796838</v>
      </c>
      <c r="I5" s="53">
        <f t="shared" ref="I5:I11" si="3">F5/84.6*0.634</f>
        <v>8.070772119409525E-2</v>
      </c>
      <c r="J5" s="54">
        <f t="shared" si="1"/>
        <v>1.9906753673423734E-3</v>
      </c>
      <c r="K5" s="54">
        <f t="shared" si="1"/>
        <v>9.0853830959730444E-2</v>
      </c>
    </row>
    <row r="6" spans="2:11" x14ac:dyDescent="0.25">
      <c r="B6" s="1">
        <v>1</v>
      </c>
      <c r="C6" s="74">
        <v>230.39419226081247</v>
      </c>
      <c r="D6" s="74">
        <v>227.98430538006249</v>
      </c>
      <c r="E6" s="75">
        <v>235.88398845682511</v>
      </c>
      <c r="F6" s="53">
        <f t="shared" si="2"/>
        <v>31.394192260812474</v>
      </c>
      <c r="G6" s="54">
        <f t="shared" si="0"/>
        <v>28.984305380062494</v>
      </c>
      <c r="H6" s="55">
        <f t="shared" si="0"/>
        <v>36.883988456825108</v>
      </c>
      <c r="I6" s="53">
        <f t="shared" si="3"/>
        <v>0.2352708970845758</v>
      </c>
      <c r="J6" s="54">
        <f t="shared" si="1"/>
        <v>0.2172109883092154</v>
      </c>
      <c r="K6" s="54">
        <f t="shared" si="1"/>
        <v>0.27641192295067518</v>
      </c>
    </row>
    <row r="7" spans="2:11" x14ac:dyDescent="0.25">
      <c r="B7" s="1">
        <v>0.25</v>
      </c>
      <c r="C7" s="74">
        <v>255.92562457483558</v>
      </c>
      <c r="D7" s="74">
        <v>267.65915360991102</v>
      </c>
      <c r="E7" s="75">
        <v>260.63746271000156</v>
      </c>
      <c r="F7" s="53">
        <f t="shared" si="2"/>
        <v>56.925624574835581</v>
      </c>
      <c r="G7" s="54">
        <f t="shared" si="0"/>
        <v>68.659153609911016</v>
      </c>
      <c r="H7" s="55">
        <f t="shared" si="0"/>
        <v>61.637462710001557</v>
      </c>
      <c r="I7" s="53">
        <f t="shared" si="3"/>
        <v>0.42660574444971344</v>
      </c>
      <c r="J7" s="54">
        <f t="shared" si="1"/>
        <v>0.5145378651144632</v>
      </c>
      <c r="K7" s="54">
        <f t="shared" si="1"/>
        <v>0.4619166827203427</v>
      </c>
    </row>
    <row r="8" spans="2:11" x14ac:dyDescent="0.25">
      <c r="B8" s="1">
        <v>6.25E-2</v>
      </c>
      <c r="C8" s="74">
        <v>283.05097857198115</v>
      </c>
      <c r="D8" s="74">
        <v>273.94970751348473</v>
      </c>
      <c r="E8" s="75">
        <v>278.20691401798155</v>
      </c>
      <c r="F8" s="53">
        <f t="shared" si="2"/>
        <v>84.050978571981148</v>
      </c>
      <c r="G8" s="54">
        <f t="shared" si="0"/>
        <v>74.949707513484725</v>
      </c>
      <c r="H8" s="55">
        <f t="shared" si="0"/>
        <v>79.206914017981546</v>
      </c>
      <c r="I8" s="53">
        <f t="shared" si="3"/>
        <v>0.62988558409735285</v>
      </c>
      <c r="J8" s="54">
        <f t="shared" si="1"/>
        <v>0.56167984117670589</v>
      </c>
      <c r="K8" s="54">
        <f t="shared" si="1"/>
        <v>0.59358372916548829</v>
      </c>
    </row>
    <row r="9" spans="2:11" x14ac:dyDescent="0.25">
      <c r="B9" s="1">
        <v>1.5625E-2</v>
      </c>
      <c r="C9" s="74">
        <v>280.90310442144875</v>
      </c>
      <c r="D9" s="74">
        <v>276.54933068914227</v>
      </c>
      <c r="E9" s="75">
        <v>284.97498919286113</v>
      </c>
      <c r="F9" s="53">
        <f t="shared" si="2"/>
        <v>81.903104421448745</v>
      </c>
      <c r="G9" s="54">
        <f t="shared" si="0"/>
        <v>77.549330689142266</v>
      </c>
      <c r="H9" s="55">
        <f t="shared" si="0"/>
        <v>85.974989192861131</v>
      </c>
      <c r="I9" s="53">
        <f t="shared" si="3"/>
        <v>0.61378922226002963</v>
      </c>
      <c r="J9" s="54">
        <f t="shared" si="1"/>
        <v>0.5811616507909716</v>
      </c>
      <c r="K9" s="54">
        <f t="shared" si="1"/>
        <v>0.64430429253278909</v>
      </c>
    </row>
    <row r="10" spans="2:11" x14ac:dyDescent="0.25">
      <c r="B10" s="1">
        <v>3.90625E-3</v>
      </c>
      <c r="C10" s="74">
        <v>279.78167718353689</v>
      </c>
      <c r="D10" s="74">
        <v>283.66393691234452</v>
      </c>
      <c r="E10" s="75">
        <v>282.15051642961026</v>
      </c>
      <c r="F10" s="53">
        <f t="shared" si="2"/>
        <v>80.781677183536885</v>
      </c>
      <c r="G10" s="54">
        <f t="shared" si="0"/>
        <v>84.663936912344525</v>
      </c>
      <c r="H10" s="55">
        <f t="shared" si="0"/>
        <v>83.150516429610263</v>
      </c>
      <c r="I10" s="53">
        <f t="shared" si="3"/>
        <v>0.60538514579624569</v>
      </c>
      <c r="J10" s="54">
        <f t="shared" si="1"/>
        <v>0.63447914896485147</v>
      </c>
      <c r="K10" s="54">
        <f t="shared" si="1"/>
        <v>0.62313743990984527</v>
      </c>
    </row>
    <row r="11" spans="2:11" ht="15.75" thickBot="1" x14ac:dyDescent="0.3">
      <c r="B11" s="14">
        <v>9.765625E-4</v>
      </c>
      <c r="C11" s="77">
        <v>284.33888033624123</v>
      </c>
      <c r="D11" s="77">
        <v>277.06177769710172</v>
      </c>
      <c r="E11" s="78">
        <v>287.103512858069</v>
      </c>
      <c r="F11" s="56">
        <f t="shared" si="2"/>
        <v>85.338880336241232</v>
      </c>
      <c r="G11" s="57">
        <f t="shared" si="0"/>
        <v>78.061777697101718</v>
      </c>
      <c r="H11" s="58">
        <f t="shared" si="0"/>
        <v>88.103512858068996</v>
      </c>
      <c r="I11" s="56">
        <f t="shared" si="3"/>
        <v>0.63953723561674869</v>
      </c>
      <c r="J11" s="57">
        <f t="shared" si="1"/>
        <v>0.58500197470404836</v>
      </c>
      <c r="K11" s="57">
        <f t="shared" si="1"/>
        <v>0.6602556400947488</v>
      </c>
    </row>
    <row r="12" spans="2:11" x14ac:dyDescent="0.25">
      <c r="C12" s="54"/>
      <c r="D12" s="54"/>
      <c r="E12" s="54"/>
      <c r="F12" s="12"/>
      <c r="G12" s="12"/>
      <c r="H12" s="12"/>
      <c r="I12" s="12"/>
      <c r="J12" s="12"/>
      <c r="K12" s="12"/>
    </row>
    <row r="13" spans="2:11" x14ac:dyDescent="0.25">
      <c r="C13" s="54"/>
      <c r="D13" s="54"/>
      <c r="E13" s="12" t="s">
        <v>2</v>
      </c>
      <c r="F13" s="12"/>
      <c r="G13" s="12">
        <f>AVERAGE(F10:H11,F23:H24)</f>
        <v>84.591247903443488</v>
      </c>
      <c r="H13" s="12"/>
      <c r="I13" s="12"/>
      <c r="J13" s="12">
        <v>0.63400000000000001</v>
      </c>
      <c r="K13" s="54"/>
    </row>
    <row r="14" spans="2:11" x14ac:dyDescent="0.25">
      <c r="C14" s="54"/>
      <c r="D14" s="54"/>
      <c r="E14" s="54"/>
      <c r="F14" s="54"/>
      <c r="G14" s="54"/>
      <c r="H14" s="54"/>
      <c r="I14" s="54"/>
      <c r="J14" s="54" t="s">
        <v>14</v>
      </c>
      <c r="K14" s="54"/>
    </row>
    <row r="15" spans="2:11" ht="15.75" thickBot="1" x14ac:dyDescent="0.3">
      <c r="C15" s="54"/>
      <c r="D15" s="54"/>
      <c r="E15" s="54"/>
      <c r="F15" s="54"/>
      <c r="G15" s="54"/>
      <c r="H15" s="54"/>
      <c r="I15" s="54"/>
      <c r="J15" s="54"/>
      <c r="K15" s="54"/>
    </row>
    <row r="16" spans="2:11" ht="15.75" thickBot="1" x14ac:dyDescent="0.3">
      <c r="B16" s="30" t="s">
        <v>5</v>
      </c>
      <c r="C16" s="105" t="s">
        <v>6</v>
      </c>
      <c r="D16" s="105"/>
      <c r="E16" s="105"/>
      <c r="F16" s="106" t="s">
        <v>1</v>
      </c>
      <c r="G16" s="106"/>
      <c r="H16" s="107"/>
      <c r="I16" s="108" t="s">
        <v>0</v>
      </c>
      <c r="J16" s="109"/>
      <c r="K16" s="109"/>
    </row>
    <row r="17" spans="2:11" x14ac:dyDescent="0.25">
      <c r="B17" s="22">
        <v>12</v>
      </c>
      <c r="C17" s="80">
        <v>199.50520264862112</v>
      </c>
      <c r="D17" s="80">
        <v>191.27445571446759</v>
      </c>
      <c r="E17" s="81">
        <v>204.59151221099657</v>
      </c>
      <c r="F17" s="50">
        <f>C17-199</f>
        <v>0.50520264862112185</v>
      </c>
      <c r="G17" s="51">
        <f t="shared" ref="G17:H24" si="4">D17-199</f>
        <v>-7.7255442855324077</v>
      </c>
      <c r="H17" s="52">
        <f t="shared" si="4"/>
        <v>5.5915122109965694</v>
      </c>
      <c r="I17" s="50">
        <f>F17/84.6*0.634</f>
        <v>3.7860340334017885E-3</v>
      </c>
      <c r="J17" s="51">
        <f t="shared" ref="J17:K24" si="5">G17/84.6*0.634</f>
        <v>-5.7895922896306705E-2</v>
      </c>
      <c r="K17" s="51">
        <f t="shared" si="5"/>
        <v>4.1903294819997938E-2</v>
      </c>
    </row>
    <row r="18" spans="2:11" x14ac:dyDescent="0.25">
      <c r="B18" s="1">
        <v>3</v>
      </c>
      <c r="C18" s="74">
        <v>202.25221449129572</v>
      </c>
      <c r="D18" s="74">
        <v>197.56314600588678</v>
      </c>
      <c r="E18" s="75">
        <v>199.84772432462918</v>
      </c>
      <c r="F18" s="53">
        <f t="shared" ref="F18:F24" si="6">C18-199</f>
        <v>3.2522144912957174</v>
      </c>
      <c r="G18" s="54">
        <f t="shared" si="4"/>
        <v>-1.4368539941132212</v>
      </c>
      <c r="H18" s="55">
        <f t="shared" si="4"/>
        <v>0.84772432462918346</v>
      </c>
      <c r="I18" s="53">
        <f t="shared" ref="I18:I24" si="7">F18/84.6*0.634</f>
        <v>2.43723875588828E-2</v>
      </c>
      <c r="J18" s="54">
        <f t="shared" si="5"/>
        <v>-1.0767912910966695E-2</v>
      </c>
      <c r="K18" s="54">
        <f t="shared" si="5"/>
        <v>6.3529222436749687E-3</v>
      </c>
    </row>
    <row r="19" spans="2:11" x14ac:dyDescent="0.25">
      <c r="B19" s="1">
        <v>0.75</v>
      </c>
      <c r="C19" s="74">
        <v>208.2596818254861</v>
      </c>
      <c r="D19" s="74">
        <v>211.53973751609007</v>
      </c>
      <c r="E19" s="75">
        <v>211.51194219206795</v>
      </c>
      <c r="F19" s="53">
        <f t="shared" si="6"/>
        <v>9.2596818254860978</v>
      </c>
      <c r="G19" s="54">
        <f t="shared" si="4"/>
        <v>12.539737516090071</v>
      </c>
      <c r="H19" s="55">
        <f t="shared" si="4"/>
        <v>12.511942192067949</v>
      </c>
      <c r="I19" s="53">
        <f t="shared" si="7"/>
        <v>6.9392887439222062E-2</v>
      </c>
      <c r="J19" s="54">
        <f t="shared" si="5"/>
        <v>9.3973919446821569E-2</v>
      </c>
      <c r="K19" s="54">
        <f t="shared" si="5"/>
        <v>9.3765618791620334E-2</v>
      </c>
    </row>
    <row r="20" spans="2:11" x14ac:dyDescent="0.25">
      <c r="B20" s="1">
        <v>0.1875</v>
      </c>
      <c r="C20" s="74">
        <v>242.73701307206665</v>
      </c>
      <c r="D20" s="74">
        <v>242.87161858830473</v>
      </c>
      <c r="E20" s="75">
        <v>250.34229106821658</v>
      </c>
      <c r="F20" s="53">
        <f t="shared" si="6"/>
        <v>43.737013072066645</v>
      </c>
      <c r="G20" s="54">
        <f t="shared" si="4"/>
        <v>43.871618588304727</v>
      </c>
      <c r="H20" s="55">
        <f t="shared" si="4"/>
        <v>51.342291068216582</v>
      </c>
      <c r="I20" s="53">
        <f t="shared" si="7"/>
        <v>0.32776910505544038</v>
      </c>
      <c r="J20" s="54">
        <f t="shared" si="5"/>
        <v>0.32877785088634986</v>
      </c>
      <c r="K20" s="54">
        <f t="shared" si="5"/>
        <v>0.384763741575051</v>
      </c>
    </row>
    <row r="21" spans="2:11" x14ac:dyDescent="0.25">
      <c r="B21" s="1">
        <v>4.6875E-2</v>
      </c>
      <c r="C21" s="74">
        <v>279.8474699581044</v>
      </c>
      <c r="D21" s="74">
        <v>283.33169097359087</v>
      </c>
      <c r="E21" s="75">
        <v>281.63318211276732</v>
      </c>
      <c r="F21" s="53">
        <f t="shared" si="6"/>
        <v>80.847469958104398</v>
      </c>
      <c r="G21" s="54">
        <f t="shared" si="4"/>
        <v>84.331690973590867</v>
      </c>
      <c r="H21" s="55">
        <f t="shared" si="4"/>
        <v>82.633182112767315</v>
      </c>
      <c r="I21" s="53">
        <f t="shared" si="7"/>
        <v>0.6058782027593167</v>
      </c>
      <c r="J21" s="54">
        <f t="shared" si="5"/>
        <v>0.63198926805267863</v>
      </c>
      <c r="K21" s="54">
        <f t="shared" si="5"/>
        <v>0.61926049006494666</v>
      </c>
    </row>
    <row r="22" spans="2:11" x14ac:dyDescent="0.25">
      <c r="B22" s="1">
        <v>1.171875E-2</v>
      </c>
      <c r="C22" s="74">
        <v>280.98929494278332</v>
      </c>
      <c r="D22" s="74">
        <v>280.49634261159264</v>
      </c>
      <c r="E22" s="75">
        <v>286.39983792749791</v>
      </c>
      <c r="F22" s="53">
        <f t="shared" si="6"/>
        <v>81.989294942783317</v>
      </c>
      <c r="G22" s="54">
        <f t="shared" si="4"/>
        <v>81.496342611592638</v>
      </c>
      <c r="H22" s="55">
        <f t="shared" si="4"/>
        <v>87.399837927497913</v>
      </c>
      <c r="I22" s="53">
        <f t="shared" si="7"/>
        <v>0.61443514176979463</v>
      </c>
      <c r="J22" s="54">
        <f t="shared" si="5"/>
        <v>0.61074091271571795</v>
      </c>
      <c r="K22" s="54">
        <f t="shared" si="5"/>
        <v>0.65498223695075275</v>
      </c>
    </row>
    <row r="23" spans="2:11" x14ac:dyDescent="0.25">
      <c r="B23" s="1">
        <v>2.9296875E-3</v>
      </c>
      <c r="C23" s="74">
        <v>284.92795459549382</v>
      </c>
      <c r="D23" s="74">
        <v>285.35903751420994</v>
      </c>
      <c r="E23" s="75">
        <v>292.55705589097374</v>
      </c>
      <c r="F23" s="53">
        <f t="shared" si="6"/>
        <v>85.927954595493816</v>
      </c>
      <c r="G23" s="54">
        <f t="shared" si="4"/>
        <v>86.359037514209945</v>
      </c>
      <c r="H23" s="55">
        <f t="shared" si="4"/>
        <v>93.557055890973743</v>
      </c>
      <c r="I23" s="53">
        <f t="shared" si="7"/>
        <v>0.64395181103478816</v>
      </c>
      <c r="J23" s="54">
        <f t="shared" si="5"/>
        <v>0.64718238515377202</v>
      </c>
      <c r="K23" s="54">
        <f t="shared" si="5"/>
        <v>0.70112498149973235</v>
      </c>
    </row>
    <row r="24" spans="2:11" ht="15.75" thickBot="1" x14ac:dyDescent="0.3">
      <c r="B24" s="14">
        <v>7.32421875E-4</v>
      </c>
      <c r="C24" s="77">
        <v>282.73609376501105</v>
      </c>
      <c r="D24" s="77">
        <v>279.81694883103336</v>
      </c>
      <c r="E24" s="78">
        <v>283.59758282769616</v>
      </c>
      <c r="F24" s="56">
        <f t="shared" si="6"/>
        <v>83.736093765011049</v>
      </c>
      <c r="G24" s="57">
        <f t="shared" si="4"/>
        <v>80.816948831033358</v>
      </c>
      <c r="H24" s="58">
        <f t="shared" si="4"/>
        <v>84.597582827696158</v>
      </c>
      <c r="I24" s="56">
        <f t="shared" si="7"/>
        <v>0.62752580906639488</v>
      </c>
      <c r="J24" s="57">
        <f t="shared" si="5"/>
        <v>0.60564947469119568</v>
      </c>
      <c r="K24" s="57">
        <f t="shared" si="5"/>
        <v>0.63398188549360956</v>
      </c>
    </row>
    <row r="26" spans="2:11" ht="15.75" thickBot="1" x14ac:dyDescent="0.3"/>
    <row r="27" spans="2:11" ht="15.75" thickBot="1" x14ac:dyDescent="0.3">
      <c r="C27" s="89" t="s">
        <v>7</v>
      </c>
      <c r="D27" s="90"/>
      <c r="E27" s="91"/>
    </row>
    <row r="28" spans="2:11" x14ac:dyDescent="0.25">
      <c r="B28" s="29" t="s">
        <v>4</v>
      </c>
      <c r="C28" s="32">
        <v>42268</v>
      </c>
      <c r="D28" s="32">
        <v>43003</v>
      </c>
      <c r="E28" s="32">
        <v>42337</v>
      </c>
    </row>
    <row r="29" spans="2:11" x14ac:dyDescent="0.25">
      <c r="C29" s="32">
        <v>43539</v>
      </c>
      <c r="D29" s="32">
        <v>43766</v>
      </c>
      <c r="E29" s="32">
        <v>44358</v>
      </c>
    </row>
    <row r="30" spans="2:11" x14ac:dyDescent="0.25">
      <c r="C30" s="32">
        <v>45930</v>
      </c>
      <c r="D30" s="32">
        <v>46163</v>
      </c>
      <c r="E30" s="32">
        <v>46895</v>
      </c>
    </row>
    <row r="31" spans="2:11" x14ac:dyDescent="0.25">
      <c r="C31" s="32">
        <v>47079</v>
      </c>
      <c r="D31" s="32">
        <v>48706</v>
      </c>
      <c r="E31" s="32">
        <v>48174</v>
      </c>
    </row>
    <row r="32" spans="2:11" x14ac:dyDescent="0.25">
      <c r="C32" s="32">
        <v>49758</v>
      </c>
      <c r="D32" s="32">
        <v>50307</v>
      </c>
      <c r="E32" s="32">
        <v>50470</v>
      </c>
    </row>
    <row r="33" spans="2:5" x14ac:dyDescent="0.25">
      <c r="C33" s="32">
        <v>51060</v>
      </c>
      <c r="D33" s="32">
        <v>51496</v>
      </c>
      <c r="E33" s="32">
        <v>52019</v>
      </c>
    </row>
    <row r="34" spans="2:5" x14ac:dyDescent="0.25">
      <c r="C34" s="32">
        <v>51819</v>
      </c>
      <c r="D34" s="32">
        <v>52903</v>
      </c>
      <c r="E34" s="32">
        <v>52013</v>
      </c>
    </row>
    <row r="35" spans="2:5" x14ac:dyDescent="0.25">
      <c r="C35" s="32">
        <v>52559</v>
      </c>
      <c r="D35" s="32">
        <v>52765</v>
      </c>
      <c r="E35" s="32">
        <v>53604</v>
      </c>
    </row>
    <row r="36" spans="2:5" x14ac:dyDescent="0.25">
      <c r="C36" s="32"/>
      <c r="D36" s="32"/>
      <c r="E36" s="32"/>
    </row>
    <row r="37" spans="2:5" ht="15.75" thickBot="1" x14ac:dyDescent="0.3">
      <c r="C37" s="32"/>
      <c r="D37" s="32"/>
      <c r="E37" s="32"/>
    </row>
    <row r="38" spans="2:5" ht="15.75" thickBot="1" x14ac:dyDescent="0.3">
      <c r="B38" s="30" t="s">
        <v>5</v>
      </c>
      <c r="C38" s="97" t="s">
        <v>7</v>
      </c>
      <c r="D38" s="98"/>
      <c r="E38" s="99"/>
    </row>
    <row r="39" spans="2:5" x14ac:dyDescent="0.25">
      <c r="C39" s="32">
        <v>41212</v>
      </c>
      <c r="D39" s="32">
        <v>42105</v>
      </c>
      <c r="E39" s="32">
        <v>40717</v>
      </c>
    </row>
    <row r="40" spans="2:5" x14ac:dyDescent="0.25">
      <c r="C40" s="32">
        <v>43025</v>
      </c>
      <c r="D40" s="32">
        <v>43738</v>
      </c>
      <c r="E40" s="32">
        <v>42549</v>
      </c>
    </row>
    <row r="41" spans="2:5" x14ac:dyDescent="0.25">
      <c r="C41" s="32">
        <v>45114</v>
      </c>
      <c r="D41" s="32">
        <v>45649</v>
      </c>
      <c r="E41" s="32">
        <v>43927</v>
      </c>
    </row>
    <row r="42" spans="2:5" x14ac:dyDescent="0.25">
      <c r="C42" s="32">
        <v>47439</v>
      </c>
      <c r="D42" s="32">
        <v>48449</v>
      </c>
      <c r="E42" s="32">
        <v>46574</v>
      </c>
    </row>
    <row r="43" spans="2:5" x14ac:dyDescent="0.25">
      <c r="C43" s="32">
        <v>51016</v>
      </c>
      <c r="D43" s="32">
        <v>52093</v>
      </c>
      <c r="E43" s="32">
        <v>49439</v>
      </c>
    </row>
    <row r="44" spans="2:5" x14ac:dyDescent="0.25">
      <c r="C44" s="32">
        <v>52053</v>
      </c>
      <c r="D44" s="32">
        <v>53042</v>
      </c>
      <c r="E44" s="32">
        <v>50798</v>
      </c>
    </row>
    <row r="45" spans="2:5" x14ac:dyDescent="0.25">
      <c r="C45" s="32">
        <v>52524</v>
      </c>
      <c r="D45" s="32">
        <v>54273</v>
      </c>
      <c r="E45" s="32">
        <v>51595</v>
      </c>
    </row>
    <row r="46" spans="2:5" x14ac:dyDescent="0.25">
      <c r="C46" s="32">
        <v>53408</v>
      </c>
      <c r="D46" s="32">
        <v>53975</v>
      </c>
      <c r="E46" s="32">
        <v>51935</v>
      </c>
    </row>
    <row r="47" spans="2:5" x14ac:dyDescent="0.25">
      <c r="C47" s="32"/>
      <c r="D47" s="32"/>
      <c r="E47" s="32"/>
    </row>
    <row r="48" spans="2:5" ht="15.75" thickBot="1" x14ac:dyDescent="0.3">
      <c r="C48" s="32"/>
      <c r="D48" s="32"/>
      <c r="E48" s="32"/>
    </row>
    <row r="49" spans="2:5" ht="15.75" thickBot="1" x14ac:dyDescent="0.3">
      <c r="C49" s="97" t="s">
        <v>8</v>
      </c>
      <c r="D49" s="98"/>
      <c r="E49" s="99"/>
    </row>
    <row r="50" spans="2:5" x14ac:dyDescent="0.25">
      <c r="B50" s="29" t="s">
        <v>4</v>
      </c>
      <c r="C50" s="32">
        <v>28202</v>
      </c>
      <c r="D50" s="32">
        <v>28815</v>
      </c>
      <c r="E50" s="32">
        <v>28261</v>
      </c>
    </row>
    <row r="51" spans="2:5" x14ac:dyDescent="0.25">
      <c r="C51" s="32">
        <v>28440</v>
      </c>
      <c r="D51" s="32">
        <v>29222</v>
      </c>
      <c r="E51" s="32">
        <v>28893</v>
      </c>
    </row>
    <row r="52" spans="2:5" x14ac:dyDescent="0.25">
      <c r="C52" s="32">
        <v>28729</v>
      </c>
      <c r="D52" s="32">
        <v>29022</v>
      </c>
      <c r="E52" s="32">
        <v>28994</v>
      </c>
    </row>
    <row r="53" spans="2:5" x14ac:dyDescent="0.25">
      <c r="C53" s="32">
        <v>27892</v>
      </c>
      <c r="D53" s="32">
        <v>28138</v>
      </c>
      <c r="E53" s="32">
        <v>28254</v>
      </c>
    </row>
    <row r="54" spans="2:5" x14ac:dyDescent="0.25">
      <c r="C54" s="32">
        <v>27804</v>
      </c>
      <c r="D54" s="32">
        <v>28671</v>
      </c>
      <c r="E54" s="32">
        <v>28500</v>
      </c>
    </row>
    <row r="55" spans="2:5" x14ac:dyDescent="0.25">
      <c r="C55" s="32">
        <v>28665</v>
      </c>
      <c r="D55" s="32">
        <v>29184</v>
      </c>
      <c r="E55" s="32">
        <v>28946</v>
      </c>
    </row>
    <row r="56" spans="2:5" x14ac:dyDescent="0.25">
      <c r="C56" s="32">
        <v>29162</v>
      </c>
      <c r="D56" s="32">
        <v>29522</v>
      </c>
      <c r="E56" s="32">
        <v>29121</v>
      </c>
    </row>
    <row r="57" spans="2:5" x14ac:dyDescent="0.25">
      <c r="C57" s="32">
        <v>29287</v>
      </c>
      <c r="D57" s="32">
        <v>29870</v>
      </c>
      <c r="E57" s="32">
        <v>29690</v>
      </c>
    </row>
    <row r="58" spans="2:5" x14ac:dyDescent="0.25">
      <c r="C58" s="32"/>
      <c r="D58" s="32"/>
      <c r="E58" s="32"/>
    </row>
    <row r="59" spans="2:5" ht="15.75" thickBot="1" x14ac:dyDescent="0.3">
      <c r="C59" s="32"/>
      <c r="D59" s="32"/>
      <c r="E59" s="32"/>
    </row>
    <row r="60" spans="2:5" ht="15.75" thickBot="1" x14ac:dyDescent="0.3">
      <c r="B60" s="30" t="s">
        <v>5</v>
      </c>
      <c r="C60" s="97" t="s">
        <v>8</v>
      </c>
      <c r="D60" s="98"/>
      <c r="E60" s="99"/>
    </row>
    <row r="61" spans="2:5" x14ac:dyDescent="0.25">
      <c r="C61" s="32">
        <v>27503</v>
      </c>
      <c r="D61" s="32">
        <v>28584</v>
      </c>
      <c r="E61" s="32">
        <v>26886</v>
      </c>
    </row>
    <row r="62" spans="2:5" x14ac:dyDescent="0.25">
      <c r="C62" s="32">
        <v>28549</v>
      </c>
      <c r="D62" s="32">
        <v>29307</v>
      </c>
      <c r="E62" s="32">
        <v>28375</v>
      </c>
    </row>
    <row r="63" spans="2:5" x14ac:dyDescent="0.25">
      <c r="C63" s="32">
        <v>29562</v>
      </c>
      <c r="D63" s="32">
        <v>29708</v>
      </c>
      <c r="E63" s="32">
        <v>28589</v>
      </c>
    </row>
    <row r="64" spans="2:5" x14ac:dyDescent="0.25">
      <c r="C64" s="32">
        <v>28907</v>
      </c>
      <c r="D64" s="32">
        <v>29514</v>
      </c>
      <c r="E64" s="32">
        <v>27924</v>
      </c>
    </row>
    <row r="65" spans="3:5" x14ac:dyDescent="0.25">
      <c r="C65" s="32">
        <v>28706</v>
      </c>
      <c r="D65" s="32">
        <v>29091</v>
      </c>
      <c r="E65" s="32">
        <v>27711</v>
      </c>
    </row>
    <row r="66" spans="3:5" x14ac:dyDescent="0.25">
      <c r="C66" s="32">
        <v>29217</v>
      </c>
      <c r="D66" s="32">
        <v>29804</v>
      </c>
      <c r="E66" s="32">
        <v>28179</v>
      </c>
    </row>
    <row r="67" spans="3:5" x14ac:dyDescent="0.25">
      <c r="C67" s="32">
        <v>29230</v>
      </c>
      <c r="D67" s="32">
        <v>30175</v>
      </c>
      <c r="E67" s="32">
        <v>28239</v>
      </c>
    </row>
    <row r="68" spans="3:5" x14ac:dyDescent="0.25">
      <c r="C68" s="32">
        <v>29864</v>
      </c>
      <c r="D68" s="32">
        <v>30373</v>
      </c>
      <c r="E68" s="32">
        <v>28986</v>
      </c>
    </row>
  </sheetData>
  <mergeCells count="10">
    <mergeCell ref="F3:H3"/>
    <mergeCell ref="I3:K3"/>
    <mergeCell ref="C16:E16"/>
    <mergeCell ref="F16:H16"/>
    <mergeCell ref="I16:K16"/>
    <mergeCell ref="C27:E27"/>
    <mergeCell ref="C38:E38"/>
    <mergeCell ref="C49:E49"/>
    <mergeCell ref="C60:E60"/>
    <mergeCell ref="C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5B_WT</vt:lpstr>
      <vt:lpstr>Figure 5C_R466A_mut12</vt:lpstr>
      <vt:lpstr>Figure 5D_L469A_mut13</vt:lpstr>
      <vt:lpstr>Figure 5E_L469S_mut14</vt:lpstr>
      <vt:lpstr>Figure 5F_W470S_mut16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Manatschal</dc:creator>
  <cp:lastModifiedBy>Cristina Manatschal</cp:lastModifiedBy>
  <dcterms:created xsi:type="dcterms:W3CDTF">2022-08-27T19:31:44Z</dcterms:created>
  <dcterms:modified xsi:type="dcterms:W3CDTF">2022-08-27T22:15:56Z</dcterms:modified>
</cp:coreProperties>
</file>